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hidePivotFieldList="1" defaultThemeVersion="166925"/>
  <mc:AlternateContent xmlns:mc="http://schemas.openxmlformats.org/markup-compatibility/2006">
    <mc:Choice Requires="x15">
      <x15ac:absPath xmlns:x15ac="http://schemas.microsoft.com/office/spreadsheetml/2010/11/ac" url="C:\Users\asantos\Desktop\ANYI planeación\ANYI\2022\MESAS DE TRABAJO 2022\PLAN DE ACCIÓN INSTITUCIONAL 2022\"/>
    </mc:Choice>
  </mc:AlternateContent>
  <xr:revisionPtr revIDLastSave="0" documentId="8_{7AB5DBED-240C-46B4-9281-191DCF769786}" xr6:coauthVersionLast="47" xr6:coauthVersionMax="47" xr10:uidLastSave="{00000000-0000-0000-0000-000000000000}"/>
  <bookViews>
    <workbookView xWindow="-120" yWindow="-120" windowWidth="20730" windowHeight="11160" xr2:uid="{00000000-000D-0000-FFFF-FFFF00000000}"/>
  </bookViews>
  <sheets>
    <sheet name="MIPG INSTITUCIONAL" sheetId="11" r:id="rId1"/>
    <sheet name="TABLA DINÁMICA" sheetId="14" state="hidden" r:id="rId2"/>
    <sheet name="Hoja1" sheetId="15" state="hidden" r:id="rId3"/>
    <sheet name="PROGRAMACIÓN DE META " sheetId="13" r:id="rId4"/>
    <sheet name="GRÁFICOAVANCE" sheetId="12" r:id="rId5"/>
    <sheet name="TABLAS" sheetId="4" state="hidden" r:id="rId6"/>
  </sheets>
  <externalReferences>
    <externalReference r:id="rId7"/>
    <externalReference r:id="rId8"/>
  </externalReferences>
  <definedNames>
    <definedName name="_xlnm._FilterDatabase" localSheetId="0" hidden="1">'MIPG INSTITUCIONAL'!$B$10:$AJ$150</definedName>
    <definedName name="_xlnm._FilterDatabase" localSheetId="3" hidden="1">'PROGRAMACIÓN DE META '!$B$4:$AI$153</definedName>
    <definedName name="equipos">[1]ParaPriorizar!$C$65521:$C$65529</definedName>
  </definedNames>
  <calcPr calcId="191029"/>
  <pivotCaches>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2" i="13" l="1"/>
  <c r="X142" i="13" s="1"/>
  <c r="I105" i="13"/>
  <c r="V105" i="13" s="1"/>
  <c r="J105" i="13"/>
  <c r="W105" i="13" s="1"/>
  <c r="K105" i="13"/>
  <c r="X105" i="13" s="1"/>
  <c r="L105" i="13"/>
  <c r="Y105" i="13" s="1"/>
  <c r="I106" i="13"/>
  <c r="V106" i="13" s="1"/>
  <c r="J106" i="13"/>
  <c r="W106" i="13" s="1"/>
  <c r="K106" i="13"/>
  <c r="X106" i="13" s="1"/>
  <c r="L106" i="13"/>
  <c r="Y106" i="13" s="1"/>
  <c r="J48" i="13"/>
  <c r="W48" i="13" s="1"/>
  <c r="K48" i="13"/>
  <c r="X48" i="13" s="1"/>
  <c r="L48" i="13"/>
  <c r="Y48" i="13" s="1"/>
  <c r="W11" i="13"/>
  <c r="W12" i="13"/>
  <c r="W14" i="13"/>
  <c r="V33" i="13"/>
  <c r="W33" i="13"/>
  <c r="R99" i="13"/>
  <c r="S99" i="13"/>
  <c r="T99" i="13"/>
  <c r="U99" i="13"/>
  <c r="AF99" i="13"/>
  <c r="AG99" i="13"/>
  <c r="AH99" i="13"/>
  <c r="R100" i="13"/>
  <c r="S100" i="13"/>
  <c r="T100" i="13"/>
  <c r="U100" i="13"/>
  <c r="AF100" i="13"/>
  <c r="AG100" i="13"/>
  <c r="AH100" i="13"/>
  <c r="R101" i="13"/>
  <c r="S101" i="13"/>
  <c r="T101" i="13"/>
  <c r="U101" i="13"/>
  <c r="AF101" i="13"/>
  <c r="AG101" i="13"/>
  <c r="AH101" i="13"/>
  <c r="R102" i="13"/>
  <c r="S102" i="13"/>
  <c r="T102" i="13"/>
  <c r="U102" i="13"/>
  <c r="AF102" i="13"/>
  <c r="AG102" i="13"/>
  <c r="AH102" i="13"/>
  <c r="R103" i="13"/>
  <c r="S103" i="13"/>
  <c r="T103" i="13"/>
  <c r="U103" i="13"/>
  <c r="AF103" i="13"/>
  <c r="AG103" i="13"/>
  <c r="AH103" i="13"/>
  <c r="R104" i="13"/>
  <c r="S104" i="13"/>
  <c r="T104" i="13"/>
  <c r="U104" i="13"/>
  <c r="AF104" i="13"/>
  <c r="AG104" i="13"/>
  <c r="AH104" i="13"/>
  <c r="R105" i="13"/>
  <c r="S105" i="13"/>
  <c r="T105" i="13"/>
  <c r="U105" i="13"/>
  <c r="AF105" i="13"/>
  <c r="AG105" i="13"/>
  <c r="AH105" i="13"/>
  <c r="R106" i="13"/>
  <c r="S106" i="13"/>
  <c r="T106" i="13"/>
  <c r="U106" i="13"/>
  <c r="AF106" i="13"/>
  <c r="AG106" i="13"/>
  <c r="AH106" i="13"/>
  <c r="R107" i="13"/>
  <c r="S107" i="13"/>
  <c r="T107" i="13"/>
  <c r="U107" i="13"/>
  <c r="AF107" i="13"/>
  <c r="AG107" i="13"/>
  <c r="AH107" i="13"/>
  <c r="R108" i="13"/>
  <c r="S108" i="13"/>
  <c r="T108" i="13"/>
  <c r="G108" i="13" s="1"/>
  <c r="U108" i="13"/>
  <c r="AF108" i="13"/>
  <c r="AG108" i="13"/>
  <c r="AH108" i="13"/>
  <c r="R109" i="13"/>
  <c r="S109" i="13"/>
  <c r="T109" i="13"/>
  <c r="U109" i="13"/>
  <c r="AF109" i="13"/>
  <c r="AG109" i="13"/>
  <c r="AH109" i="13"/>
  <c r="R110" i="13"/>
  <c r="S110" i="13"/>
  <c r="T110" i="13"/>
  <c r="U110" i="13"/>
  <c r="AF110" i="13"/>
  <c r="AG110" i="13"/>
  <c r="AH110" i="13"/>
  <c r="R111" i="13"/>
  <c r="S111" i="13"/>
  <c r="T111" i="13"/>
  <c r="U111" i="13"/>
  <c r="AF111" i="13"/>
  <c r="AG111" i="13"/>
  <c r="AH111" i="13"/>
  <c r="R112" i="13"/>
  <c r="S112" i="13"/>
  <c r="T112" i="13"/>
  <c r="U112" i="13"/>
  <c r="AF112" i="13"/>
  <c r="AG112" i="13"/>
  <c r="AH112" i="13"/>
  <c r="R113" i="13"/>
  <c r="S113" i="13"/>
  <c r="T113" i="13"/>
  <c r="U113" i="13"/>
  <c r="AF113" i="13"/>
  <c r="AG113" i="13"/>
  <c r="AH113" i="13"/>
  <c r="R114" i="13"/>
  <c r="S114" i="13"/>
  <c r="T114" i="13"/>
  <c r="U114" i="13"/>
  <c r="AF114" i="13"/>
  <c r="AG114" i="13"/>
  <c r="AH114" i="13"/>
  <c r="R115" i="13"/>
  <c r="S115" i="13"/>
  <c r="T115" i="13"/>
  <c r="U115" i="13"/>
  <c r="AF115" i="13"/>
  <c r="AG115" i="13"/>
  <c r="AH115" i="13"/>
  <c r="R116" i="13"/>
  <c r="S116" i="13"/>
  <c r="T116" i="13"/>
  <c r="U116" i="13"/>
  <c r="AF116" i="13"/>
  <c r="AG116" i="13"/>
  <c r="AH116" i="13"/>
  <c r="R117" i="13"/>
  <c r="S117" i="13"/>
  <c r="T117" i="13"/>
  <c r="U117" i="13"/>
  <c r="AF117" i="13"/>
  <c r="AG117" i="13"/>
  <c r="AH117" i="13"/>
  <c r="R118" i="13"/>
  <c r="S118" i="13"/>
  <c r="T118" i="13"/>
  <c r="U118" i="13"/>
  <c r="AF118" i="13"/>
  <c r="AG118" i="13"/>
  <c r="AH118" i="13"/>
  <c r="R119" i="13"/>
  <c r="S119" i="13"/>
  <c r="T119" i="13"/>
  <c r="U119" i="13"/>
  <c r="AF119" i="13"/>
  <c r="AG119" i="13"/>
  <c r="AH119" i="13"/>
  <c r="R120" i="13"/>
  <c r="S120" i="13"/>
  <c r="T120" i="13"/>
  <c r="U120" i="13"/>
  <c r="AF120" i="13"/>
  <c r="AG120" i="13"/>
  <c r="AH120" i="13"/>
  <c r="R121" i="13"/>
  <c r="S121" i="13"/>
  <c r="T121" i="13"/>
  <c r="U121" i="13"/>
  <c r="AF121" i="13"/>
  <c r="AG121" i="13"/>
  <c r="AH121" i="13"/>
  <c r="R122" i="13"/>
  <c r="S122" i="13"/>
  <c r="T122" i="13"/>
  <c r="U122" i="13"/>
  <c r="AF122" i="13"/>
  <c r="AG122" i="13"/>
  <c r="AH122" i="13"/>
  <c r="R123" i="13"/>
  <c r="S123" i="13"/>
  <c r="T123" i="13"/>
  <c r="U123" i="13"/>
  <c r="AF123" i="13"/>
  <c r="AG123" i="13"/>
  <c r="AH123" i="13"/>
  <c r="R124" i="13"/>
  <c r="S124" i="13"/>
  <c r="T124" i="13"/>
  <c r="U124" i="13"/>
  <c r="AF124" i="13"/>
  <c r="AG124" i="13"/>
  <c r="AH124" i="13"/>
  <c r="R125" i="13"/>
  <c r="S125" i="13"/>
  <c r="T125" i="13"/>
  <c r="U125" i="13"/>
  <c r="AF125" i="13"/>
  <c r="AG125" i="13"/>
  <c r="AH125" i="13"/>
  <c r="R126" i="13"/>
  <c r="S126" i="13"/>
  <c r="T126" i="13"/>
  <c r="U126" i="13"/>
  <c r="AF126" i="13"/>
  <c r="AG126" i="13"/>
  <c r="AH126" i="13"/>
  <c r="R127" i="13"/>
  <c r="S127" i="13"/>
  <c r="T127" i="13"/>
  <c r="U127" i="13"/>
  <c r="AF127" i="13"/>
  <c r="AG127" i="13"/>
  <c r="AH127" i="13"/>
  <c r="R128" i="13"/>
  <c r="S128" i="13"/>
  <c r="T128" i="13"/>
  <c r="U128" i="13"/>
  <c r="AF128" i="13"/>
  <c r="AG128" i="13"/>
  <c r="AH128" i="13"/>
  <c r="R129" i="13"/>
  <c r="S129" i="13"/>
  <c r="T129" i="13"/>
  <c r="U129" i="13"/>
  <c r="AF129" i="13"/>
  <c r="AG129" i="13"/>
  <c r="AH129" i="13"/>
  <c r="R130" i="13"/>
  <c r="S130" i="13"/>
  <c r="T130" i="13"/>
  <c r="U130" i="13"/>
  <c r="AF130" i="13"/>
  <c r="AG130" i="13"/>
  <c r="AH130" i="13"/>
  <c r="R131" i="13"/>
  <c r="S131" i="13"/>
  <c r="T131" i="13"/>
  <c r="U131" i="13"/>
  <c r="AF131" i="13"/>
  <c r="AG131" i="13"/>
  <c r="AH131" i="13"/>
  <c r="R132" i="13"/>
  <c r="S132" i="13"/>
  <c r="T132" i="13"/>
  <c r="U132" i="13"/>
  <c r="AF132" i="13"/>
  <c r="AG132" i="13"/>
  <c r="AH132" i="13"/>
  <c r="R133" i="13"/>
  <c r="S133" i="13"/>
  <c r="T133" i="13"/>
  <c r="U133" i="13"/>
  <c r="AF133" i="13"/>
  <c r="AG133" i="13"/>
  <c r="AH133" i="13"/>
  <c r="R134" i="13"/>
  <c r="S134" i="13"/>
  <c r="T134" i="13"/>
  <c r="U134" i="13"/>
  <c r="AF134" i="13"/>
  <c r="AG134" i="13"/>
  <c r="AH134" i="13"/>
  <c r="R135" i="13"/>
  <c r="S135" i="13"/>
  <c r="T135" i="13"/>
  <c r="U135" i="13"/>
  <c r="AF135" i="13"/>
  <c r="AG135" i="13"/>
  <c r="AH135" i="13"/>
  <c r="R136" i="13"/>
  <c r="S136" i="13"/>
  <c r="T136" i="13"/>
  <c r="U136" i="13"/>
  <c r="AF136" i="13"/>
  <c r="AG136" i="13"/>
  <c r="AH136" i="13"/>
  <c r="R137" i="13"/>
  <c r="S137" i="13"/>
  <c r="T137" i="13"/>
  <c r="U137" i="13"/>
  <c r="AF137" i="13"/>
  <c r="AG137" i="13"/>
  <c r="AH137" i="13"/>
  <c r="R138" i="13"/>
  <c r="S138" i="13"/>
  <c r="T138" i="13"/>
  <c r="U138" i="13"/>
  <c r="AF138" i="13"/>
  <c r="AG138" i="13"/>
  <c r="AH138" i="13"/>
  <c r="R139" i="13"/>
  <c r="S139" i="13"/>
  <c r="T139" i="13"/>
  <c r="U139" i="13"/>
  <c r="AF139" i="13"/>
  <c r="AG139" i="13"/>
  <c r="AH139" i="13"/>
  <c r="R140" i="13"/>
  <c r="S140" i="13"/>
  <c r="T140" i="13"/>
  <c r="U140" i="13"/>
  <c r="AF140" i="13"/>
  <c r="AG140" i="13"/>
  <c r="AH140" i="13"/>
  <c r="R141" i="13"/>
  <c r="S141" i="13"/>
  <c r="T141" i="13"/>
  <c r="U141" i="13"/>
  <c r="AF141" i="13"/>
  <c r="AG141" i="13"/>
  <c r="AH141" i="13"/>
  <c r="R142" i="13"/>
  <c r="S142" i="13"/>
  <c r="T142" i="13"/>
  <c r="U142" i="13"/>
  <c r="AF142" i="13"/>
  <c r="AG142" i="13"/>
  <c r="AH142" i="13"/>
  <c r="R143" i="13"/>
  <c r="S143" i="13"/>
  <c r="T143" i="13"/>
  <c r="U143" i="13"/>
  <c r="AF143" i="13"/>
  <c r="AG143" i="13"/>
  <c r="AH143" i="13"/>
  <c r="R144" i="13"/>
  <c r="S144" i="13"/>
  <c r="T144" i="13"/>
  <c r="U144" i="13"/>
  <c r="AF144" i="13"/>
  <c r="AG144" i="13"/>
  <c r="AH144" i="13"/>
  <c r="AI142" i="13"/>
  <c r="AI143" i="13"/>
  <c r="AI144" i="13"/>
  <c r="D142" i="13"/>
  <c r="E142" i="13"/>
  <c r="H142" i="13"/>
  <c r="I142" i="13"/>
  <c r="V142" i="13" s="1"/>
  <c r="J142" i="13"/>
  <c r="W142" i="13" s="1"/>
  <c r="L142" i="13"/>
  <c r="Y142" i="13" s="1"/>
  <c r="D143" i="13"/>
  <c r="E143" i="13"/>
  <c r="H143" i="13"/>
  <c r="I143" i="13"/>
  <c r="J143" i="13"/>
  <c r="W143" i="13" s="1"/>
  <c r="K143" i="13"/>
  <c r="X143" i="13" s="1"/>
  <c r="L143" i="13"/>
  <c r="Y143" i="13" s="1"/>
  <c r="D144" i="13"/>
  <c r="E144" i="13"/>
  <c r="H144" i="13"/>
  <c r="I144" i="13"/>
  <c r="V144" i="13" s="1"/>
  <c r="J144" i="13"/>
  <c r="W144" i="13" s="1"/>
  <c r="K144" i="13"/>
  <c r="X144" i="13" s="1"/>
  <c r="L144" i="13"/>
  <c r="Y144" i="13" s="1"/>
  <c r="AI141" i="13"/>
  <c r="D136" i="13"/>
  <c r="E136" i="13"/>
  <c r="H136" i="13"/>
  <c r="I136" i="13"/>
  <c r="V136" i="13" s="1"/>
  <c r="J136" i="13"/>
  <c r="K136" i="13"/>
  <c r="L136" i="13"/>
  <c r="Y136" i="13" s="1"/>
  <c r="D137" i="13"/>
  <c r="E137" i="13"/>
  <c r="H137" i="13"/>
  <c r="I137" i="13"/>
  <c r="V137" i="13" s="1"/>
  <c r="J137" i="13"/>
  <c r="W137" i="13" s="1"/>
  <c r="K137" i="13"/>
  <c r="L137" i="13"/>
  <c r="Y137" i="13" s="1"/>
  <c r="D138" i="13"/>
  <c r="E138" i="13"/>
  <c r="H138" i="13"/>
  <c r="I138" i="13"/>
  <c r="V138" i="13" s="1"/>
  <c r="J138" i="13"/>
  <c r="W138" i="13" s="1"/>
  <c r="K138" i="13"/>
  <c r="X138" i="13" s="1"/>
  <c r="L138" i="13"/>
  <c r="Y138" i="13" s="1"/>
  <c r="D139" i="13"/>
  <c r="E139" i="13"/>
  <c r="H139" i="13"/>
  <c r="I139" i="13"/>
  <c r="V139" i="13" s="1"/>
  <c r="J139" i="13"/>
  <c r="W139" i="13" s="1"/>
  <c r="K139" i="13"/>
  <c r="X139" i="13" s="1"/>
  <c r="L139" i="13"/>
  <c r="D140" i="13"/>
  <c r="E140" i="13"/>
  <c r="H140" i="13"/>
  <c r="I140" i="13"/>
  <c r="V140" i="13" s="1"/>
  <c r="J140" i="13"/>
  <c r="W140" i="13" s="1"/>
  <c r="K140" i="13"/>
  <c r="X140" i="13" s="1"/>
  <c r="L140" i="13"/>
  <c r="Y140" i="13" s="1"/>
  <c r="D141" i="13"/>
  <c r="E141" i="13"/>
  <c r="H141" i="13"/>
  <c r="I141" i="13"/>
  <c r="V141" i="13" s="1"/>
  <c r="J141" i="13"/>
  <c r="W141" i="13" s="1"/>
  <c r="K141" i="13"/>
  <c r="X141" i="13" s="1"/>
  <c r="L141" i="13"/>
  <c r="D104" i="13"/>
  <c r="E104" i="13"/>
  <c r="H104" i="13"/>
  <c r="I104" i="13"/>
  <c r="V104" i="13" s="1"/>
  <c r="J104" i="13"/>
  <c r="W104" i="13" s="1"/>
  <c r="K104" i="13"/>
  <c r="X104" i="13" s="1"/>
  <c r="L104" i="13"/>
  <c r="D105" i="13"/>
  <c r="E105" i="13"/>
  <c r="H105" i="13"/>
  <c r="D106" i="13"/>
  <c r="E106" i="13"/>
  <c r="H106" i="13"/>
  <c r="D107" i="13"/>
  <c r="E107" i="13"/>
  <c r="H107" i="13"/>
  <c r="I107" i="13"/>
  <c r="V107" i="13" s="1"/>
  <c r="J107" i="13"/>
  <c r="W107" i="13" s="1"/>
  <c r="K107" i="13"/>
  <c r="X107" i="13" s="1"/>
  <c r="L107" i="13"/>
  <c r="Y107" i="13" s="1"/>
  <c r="D108" i="13"/>
  <c r="E108" i="13"/>
  <c r="H108" i="13"/>
  <c r="I108" i="13"/>
  <c r="V108" i="13" s="1"/>
  <c r="J108" i="13"/>
  <c r="W108" i="13" s="1"/>
  <c r="K108" i="13"/>
  <c r="X108" i="13" s="1"/>
  <c r="L108" i="13"/>
  <c r="Y108" i="13" s="1"/>
  <c r="D109" i="13"/>
  <c r="E109" i="13"/>
  <c r="H109" i="13"/>
  <c r="I109" i="13"/>
  <c r="V109" i="13" s="1"/>
  <c r="J109" i="13"/>
  <c r="W109" i="13" s="1"/>
  <c r="K109" i="13"/>
  <c r="X109" i="13" s="1"/>
  <c r="L109" i="13"/>
  <c r="Y109" i="13" s="1"/>
  <c r="D110" i="13"/>
  <c r="E110" i="13"/>
  <c r="H110" i="13"/>
  <c r="I110" i="13"/>
  <c r="V110" i="13" s="1"/>
  <c r="J110" i="13"/>
  <c r="W110" i="13" s="1"/>
  <c r="K110" i="13"/>
  <c r="X110" i="13" s="1"/>
  <c r="L110" i="13"/>
  <c r="D111" i="13"/>
  <c r="E111" i="13"/>
  <c r="H111" i="13"/>
  <c r="I111" i="13"/>
  <c r="J111" i="13"/>
  <c r="W111" i="13" s="1"/>
  <c r="K111" i="13"/>
  <c r="X111" i="13" s="1"/>
  <c r="L111" i="13"/>
  <c r="Y111" i="13" s="1"/>
  <c r="D112" i="13"/>
  <c r="E112" i="13"/>
  <c r="H112" i="13"/>
  <c r="I112" i="13"/>
  <c r="V112" i="13" s="1"/>
  <c r="J112" i="13"/>
  <c r="W112" i="13" s="1"/>
  <c r="K112" i="13"/>
  <c r="L112" i="13"/>
  <c r="D113" i="13"/>
  <c r="E113" i="13"/>
  <c r="H113" i="13"/>
  <c r="I113" i="13"/>
  <c r="V113" i="13" s="1"/>
  <c r="J113" i="13"/>
  <c r="W113" i="13" s="1"/>
  <c r="K113" i="13"/>
  <c r="X113" i="13" s="1"/>
  <c r="L113" i="13"/>
  <c r="Y113" i="13" s="1"/>
  <c r="D114" i="13"/>
  <c r="E114" i="13"/>
  <c r="H114" i="13"/>
  <c r="I114" i="13"/>
  <c r="V114" i="13" s="1"/>
  <c r="J114" i="13"/>
  <c r="W114" i="13" s="1"/>
  <c r="K114" i="13"/>
  <c r="X114" i="13" s="1"/>
  <c r="L114" i="13"/>
  <c r="Y114" i="13" s="1"/>
  <c r="D115" i="13"/>
  <c r="E115" i="13"/>
  <c r="H115" i="13"/>
  <c r="I115" i="13"/>
  <c r="V115" i="13" s="1"/>
  <c r="J115" i="13"/>
  <c r="W115" i="13" s="1"/>
  <c r="K115" i="13"/>
  <c r="X115" i="13" s="1"/>
  <c r="L115" i="13"/>
  <c r="D116" i="13"/>
  <c r="E116" i="13"/>
  <c r="H116" i="13"/>
  <c r="I116" i="13"/>
  <c r="V116" i="13" s="1"/>
  <c r="J116" i="13"/>
  <c r="W116" i="13" s="1"/>
  <c r="K116" i="13"/>
  <c r="X116" i="13" s="1"/>
  <c r="L116" i="13"/>
  <c r="Y116" i="13" s="1"/>
  <c r="D117" i="13"/>
  <c r="E117" i="13"/>
  <c r="H117" i="13"/>
  <c r="I117" i="13"/>
  <c r="V117" i="13" s="1"/>
  <c r="J117" i="13"/>
  <c r="W117" i="13" s="1"/>
  <c r="K117" i="13"/>
  <c r="X117" i="13" s="1"/>
  <c r="L117" i="13"/>
  <c r="Y117" i="13" s="1"/>
  <c r="D118" i="13"/>
  <c r="E118" i="13"/>
  <c r="H118" i="13"/>
  <c r="I118" i="13"/>
  <c r="V118" i="13" s="1"/>
  <c r="J118" i="13"/>
  <c r="W118" i="13" s="1"/>
  <c r="K118" i="13"/>
  <c r="X118" i="13" s="1"/>
  <c r="L118" i="13"/>
  <c r="D119" i="13"/>
  <c r="E119" i="13"/>
  <c r="H119" i="13"/>
  <c r="I119" i="13"/>
  <c r="J119" i="13"/>
  <c r="W119" i="13" s="1"/>
  <c r="K119" i="13"/>
  <c r="X119" i="13" s="1"/>
  <c r="L119" i="13"/>
  <c r="Y119" i="13" s="1"/>
  <c r="D120" i="13"/>
  <c r="E120" i="13"/>
  <c r="H120" i="13"/>
  <c r="I120" i="13"/>
  <c r="V120" i="13" s="1"/>
  <c r="J120" i="13"/>
  <c r="W120" i="13" s="1"/>
  <c r="K120" i="13"/>
  <c r="X120" i="13" s="1"/>
  <c r="L120" i="13"/>
  <c r="D121" i="13"/>
  <c r="E121" i="13"/>
  <c r="H121" i="13"/>
  <c r="I121" i="13"/>
  <c r="V121" i="13" s="1"/>
  <c r="J121" i="13"/>
  <c r="W121" i="13" s="1"/>
  <c r="K121" i="13"/>
  <c r="X121" i="13" s="1"/>
  <c r="L121" i="13"/>
  <c r="Y121" i="13" s="1"/>
  <c r="D122" i="13"/>
  <c r="E122" i="13"/>
  <c r="H122" i="13"/>
  <c r="I122" i="13"/>
  <c r="V122" i="13" s="1"/>
  <c r="J122" i="13"/>
  <c r="W122" i="13" s="1"/>
  <c r="K122" i="13"/>
  <c r="X122" i="13" s="1"/>
  <c r="L122" i="13"/>
  <c r="Y122" i="13" s="1"/>
  <c r="D123" i="13"/>
  <c r="E123" i="13"/>
  <c r="H123" i="13"/>
  <c r="I123" i="13"/>
  <c r="V123" i="13" s="1"/>
  <c r="J123" i="13"/>
  <c r="W123" i="13" s="1"/>
  <c r="K123" i="13"/>
  <c r="X123" i="13" s="1"/>
  <c r="L123" i="13"/>
  <c r="D124" i="13"/>
  <c r="E124" i="13"/>
  <c r="H124" i="13"/>
  <c r="I124" i="13"/>
  <c r="V124" i="13" s="1"/>
  <c r="J124" i="13"/>
  <c r="W124" i="13" s="1"/>
  <c r="K124" i="13"/>
  <c r="X124" i="13" s="1"/>
  <c r="L124" i="13"/>
  <c r="Y124" i="13" s="1"/>
  <c r="D125" i="13"/>
  <c r="E125" i="13"/>
  <c r="H125" i="13"/>
  <c r="I125" i="13"/>
  <c r="V125" i="13" s="1"/>
  <c r="J125" i="13"/>
  <c r="W125" i="13" s="1"/>
  <c r="K125" i="13"/>
  <c r="X125" i="13" s="1"/>
  <c r="L125" i="13"/>
  <c r="D126" i="13"/>
  <c r="E126" i="13"/>
  <c r="H126" i="13"/>
  <c r="I126" i="13"/>
  <c r="V126" i="13" s="1"/>
  <c r="J126" i="13"/>
  <c r="W126" i="13" s="1"/>
  <c r="K126" i="13"/>
  <c r="X126" i="13" s="1"/>
  <c r="L126" i="13"/>
  <c r="Y126" i="13" s="1"/>
  <c r="D127" i="13"/>
  <c r="E127" i="13"/>
  <c r="H127" i="13"/>
  <c r="I127" i="13"/>
  <c r="V127" i="13" s="1"/>
  <c r="J127" i="13"/>
  <c r="W127" i="13" s="1"/>
  <c r="K127" i="13"/>
  <c r="X127" i="13" s="1"/>
  <c r="L127" i="13"/>
  <c r="Y127" i="13" s="1"/>
  <c r="D128" i="13"/>
  <c r="E128" i="13"/>
  <c r="H128" i="13"/>
  <c r="I128" i="13"/>
  <c r="V128" i="13" s="1"/>
  <c r="J128" i="13"/>
  <c r="W128" i="13" s="1"/>
  <c r="K128" i="13"/>
  <c r="L128" i="13"/>
  <c r="Y128" i="13" s="1"/>
  <c r="D129" i="13"/>
  <c r="E129" i="13"/>
  <c r="H129" i="13"/>
  <c r="I129" i="13"/>
  <c r="V129" i="13" s="1"/>
  <c r="J129" i="13"/>
  <c r="W129" i="13" s="1"/>
  <c r="K129" i="13"/>
  <c r="X129" i="13" s="1"/>
  <c r="L129" i="13"/>
  <c r="Y129" i="13" s="1"/>
  <c r="D130" i="13"/>
  <c r="E130" i="13"/>
  <c r="H130" i="13"/>
  <c r="I130" i="13"/>
  <c r="V130" i="13" s="1"/>
  <c r="J130" i="13"/>
  <c r="W130" i="13" s="1"/>
  <c r="K130" i="13"/>
  <c r="X130" i="13" s="1"/>
  <c r="L130" i="13"/>
  <c r="Y130" i="13" s="1"/>
  <c r="D131" i="13"/>
  <c r="E131" i="13"/>
  <c r="H131" i="13"/>
  <c r="I131" i="13"/>
  <c r="V131" i="13" s="1"/>
  <c r="J131" i="13"/>
  <c r="W131" i="13" s="1"/>
  <c r="K131" i="13"/>
  <c r="L131" i="13"/>
  <c r="Y131" i="13" s="1"/>
  <c r="D132" i="13"/>
  <c r="E132" i="13"/>
  <c r="H132" i="13"/>
  <c r="I132" i="13"/>
  <c r="V132" i="13" s="1"/>
  <c r="J132" i="13"/>
  <c r="W132" i="13" s="1"/>
  <c r="K132" i="13"/>
  <c r="X132" i="13" s="1"/>
  <c r="L132" i="13"/>
  <c r="Y132" i="13" s="1"/>
  <c r="D133" i="13"/>
  <c r="E133" i="13"/>
  <c r="H133" i="13"/>
  <c r="I133" i="13"/>
  <c r="V133" i="13" s="1"/>
  <c r="J133" i="13"/>
  <c r="W133" i="13" s="1"/>
  <c r="K133" i="13"/>
  <c r="X133" i="13" s="1"/>
  <c r="L133" i="13"/>
  <c r="D134" i="13"/>
  <c r="E134" i="13"/>
  <c r="H134" i="13"/>
  <c r="I134" i="13"/>
  <c r="V134" i="13" s="1"/>
  <c r="J134" i="13"/>
  <c r="W134" i="13" s="1"/>
  <c r="K134" i="13"/>
  <c r="X134" i="13" s="1"/>
  <c r="L134" i="13"/>
  <c r="D135" i="13"/>
  <c r="E135" i="13"/>
  <c r="H135" i="13"/>
  <c r="I135" i="13"/>
  <c r="V135" i="13" s="1"/>
  <c r="J135" i="13"/>
  <c r="W135" i="13" s="1"/>
  <c r="K135" i="13"/>
  <c r="X135" i="13" s="1"/>
  <c r="L135" i="13"/>
  <c r="Y135" i="13" s="1"/>
  <c r="D99" i="13"/>
  <c r="E99" i="13"/>
  <c r="H99" i="13"/>
  <c r="I99" i="13"/>
  <c r="V99" i="13" s="1"/>
  <c r="J99" i="13"/>
  <c r="W99" i="13" s="1"/>
  <c r="K99" i="13"/>
  <c r="L99" i="13"/>
  <c r="D100" i="13"/>
  <c r="E100" i="13"/>
  <c r="H100" i="13"/>
  <c r="I100" i="13"/>
  <c r="V100" i="13" s="1"/>
  <c r="J100" i="13"/>
  <c r="W100" i="13" s="1"/>
  <c r="K100" i="13"/>
  <c r="X100" i="13" s="1"/>
  <c r="L100" i="13"/>
  <c r="Y100" i="13" s="1"/>
  <c r="D101" i="13"/>
  <c r="E101" i="13"/>
  <c r="H101" i="13"/>
  <c r="I101" i="13"/>
  <c r="V101" i="13" s="1"/>
  <c r="J101" i="13"/>
  <c r="W101" i="13" s="1"/>
  <c r="K101" i="13"/>
  <c r="X101" i="13" s="1"/>
  <c r="L101" i="13"/>
  <c r="Y101" i="13" s="1"/>
  <c r="D102" i="13"/>
  <c r="E102" i="13"/>
  <c r="H102" i="13"/>
  <c r="I102" i="13"/>
  <c r="V102" i="13" s="1"/>
  <c r="J102" i="13"/>
  <c r="W102" i="13" s="1"/>
  <c r="K102" i="13"/>
  <c r="X102" i="13" s="1"/>
  <c r="L102" i="13"/>
  <c r="D103" i="13"/>
  <c r="E103" i="13"/>
  <c r="H103" i="13"/>
  <c r="I103" i="13"/>
  <c r="J103" i="13"/>
  <c r="W103" i="13" s="1"/>
  <c r="K103" i="13"/>
  <c r="X103" i="13" s="1"/>
  <c r="L103" i="13"/>
  <c r="Y103" i="13" s="1"/>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B3" i="15"/>
  <c r="I5" i="13"/>
  <c r="J5" i="13"/>
  <c r="K5" i="13"/>
  <c r="L5" i="13"/>
  <c r="I6" i="13"/>
  <c r="V6" i="13" s="1"/>
  <c r="J6" i="13"/>
  <c r="W6" i="13" s="1"/>
  <c r="K6" i="13"/>
  <c r="X6" i="13" s="1"/>
  <c r="L6" i="13"/>
  <c r="Y6" i="13" s="1"/>
  <c r="I7" i="13"/>
  <c r="V7" i="13" s="1"/>
  <c r="J7" i="13"/>
  <c r="W7" i="13" s="1"/>
  <c r="K7" i="13"/>
  <c r="X7" i="13" s="1"/>
  <c r="L7" i="13"/>
  <c r="Y7" i="13" s="1"/>
  <c r="G133" i="13" l="1"/>
  <c r="AC133" i="13"/>
  <c r="AD140" i="13"/>
  <c r="G135" i="13"/>
  <c r="Q135" i="13" s="1"/>
  <c r="G114" i="13"/>
  <c r="Q114" i="13" s="1"/>
  <c r="G116" i="13"/>
  <c r="Q116" i="13" s="1"/>
  <c r="AD137" i="13"/>
  <c r="G126" i="13"/>
  <c r="AE126" i="13" s="1"/>
  <c r="M132" i="11" s="1"/>
  <c r="G128" i="13"/>
  <c r="Z100" i="13"/>
  <c r="AB100" i="13" s="1"/>
  <c r="G118" i="13"/>
  <c r="AE118" i="13" s="1"/>
  <c r="M124" i="11" s="1"/>
  <c r="AC132" i="13"/>
  <c r="Z130" i="13"/>
  <c r="G136" i="13"/>
  <c r="Q136" i="13" s="1"/>
  <c r="G104" i="13"/>
  <c r="AE104" i="13" s="1"/>
  <c r="M110" i="11" s="1"/>
  <c r="G115" i="13"/>
  <c r="Q115" i="13" s="1"/>
  <c r="AC101" i="13"/>
  <c r="AC129" i="13"/>
  <c r="Z118" i="13"/>
  <c r="AD113" i="13"/>
  <c r="Z101" i="13"/>
  <c r="G117" i="13"/>
  <c r="AE117" i="13" s="1"/>
  <c r="M123" i="11" s="1"/>
  <c r="AC106" i="13"/>
  <c r="G134" i="13"/>
  <c r="Q134" i="13" s="1"/>
  <c r="G125" i="13"/>
  <c r="Q125" i="13" s="1"/>
  <c r="G107" i="13"/>
  <c r="Q107" i="13" s="1"/>
  <c r="AD131" i="13"/>
  <c r="AD122" i="13"/>
  <c r="Z113" i="13"/>
  <c r="AC138" i="13"/>
  <c r="Z108" i="13"/>
  <c r="AC110" i="13"/>
  <c r="AA139" i="13"/>
  <c r="Z138" i="13"/>
  <c r="AB138" i="13" s="1"/>
  <c r="AC104" i="13"/>
  <c r="Z122" i="13"/>
  <c r="AB122" i="13" s="1"/>
  <c r="G100" i="13"/>
  <c r="Q100" i="13" s="1"/>
  <c r="AC114" i="13"/>
  <c r="Z132" i="13"/>
  <c r="AB132" i="13" s="1"/>
  <c r="Z134" i="13"/>
  <c r="AB134" i="13" s="1"/>
  <c r="Z125" i="13"/>
  <c r="AB125" i="13" s="1"/>
  <c r="Z114" i="13"/>
  <c r="AB114" i="13" s="1"/>
  <c r="AD116" i="13"/>
  <c r="G105" i="13"/>
  <c r="AE105" i="13" s="1"/>
  <c r="M111" i="11" s="1"/>
  <c r="AE133" i="13"/>
  <c r="G99" i="13"/>
  <c r="Q99" i="13" s="1"/>
  <c r="Z124" i="13"/>
  <c r="AB124" i="13" s="1"/>
  <c r="G109" i="13"/>
  <c r="AE109" i="13" s="1"/>
  <c r="M115" i="11" s="1"/>
  <c r="G103" i="13"/>
  <c r="Q103" i="13" s="1"/>
  <c r="G102" i="13"/>
  <c r="AE102" i="13" s="1"/>
  <c r="M108" i="11" s="1"/>
  <c r="G101" i="13"/>
  <c r="AE101" i="13" s="1"/>
  <c r="M107" i="11" s="1"/>
  <c r="Q104" i="13"/>
  <c r="Z127" i="13"/>
  <c r="AE128" i="13"/>
  <c r="M134" i="11" s="1"/>
  <c r="Q128" i="13"/>
  <c r="Z135" i="13"/>
  <c r="AB135" i="13" s="1"/>
  <c r="V119" i="13"/>
  <c r="Z119" i="13" s="1"/>
  <c r="AB119" i="13" s="1"/>
  <c r="G131" i="13"/>
  <c r="Q131" i="13" s="1"/>
  <c r="G113" i="13"/>
  <c r="G111" i="13"/>
  <c r="Q111" i="13" s="1"/>
  <c r="X137" i="13"/>
  <c r="AC137" i="13" s="1"/>
  <c r="W136" i="13"/>
  <c r="Z136" i="13" s="1"/>
  <c r="AB136" i="13" s="1"/>
  <c r="AC144" i="13"/>
  <c r="Z142" i="13"/>
  <c r="AB142" i="13" s="1"/>
  <c r="G130" i="13"/>
  <c r="AE130" i="13" s="1"/>
  <c r="M136" i="11" s="1"/>
  <c r="AE125" i="13"/>
  <c r="M131" i="11" s="1"/>
  <c r="G124" i="13"/>
  <c r="AE124" i="13" s="1"/>
  <c r="M130" i="11" s="1"/>
  <c r="G123" i="13"/>
  <c r="Q123" i="13" s="1"/>
  <c r="G122" i="13"/>
  <c r="AC119" i="13"/>
  <c r="V111" i="13"/>
  <c r="Z111" i="13" s="1"/>
  <c r="AB111" i="13" s="1"/>
  <c r="Z112" i="13"/>
  <c r="AB112" i="13" s="1"/>
  <c r="G120" i="13"/>
  <c r="G110" i="13"/>
  <c r="X136" i="13"/>
  <c r="AC136" i="13" s="1"/>
  <c r="G129" i="13"/>
  <c r="G121" i="13"/>
  <c r="AE114" i="13"/>
  <c r="M120" i="11" s="1"/>
  <c r="G112" i="13"/>
  <c r="X128" i="13"/>
  <c r="AC128" i="13" s="1"/>
  <c r="X131" i="13"/>
  <c r="AC131" i="13" s="1"/>
  <c r="Z120" i="13"/>
  <c r="AB120" i="13" s="1"/>
  <c r="Z109" i="13"/>
  <c r="AB109" i="13" s="1"/>
  <c r="Y133" i="13"/>
  <c r="AD133" i="13" s="1"/>
  <c r="Z110" i="13"/>
  <c r="AB110" i="13" s="1"/>
  <c r="G132" i="13"/>
  <c r="Q132" i="13" s="1"/>
  <c r="Z129" i="13"/>
  <c r="AB129" i="13" s="1"/>
  <c r="AE108" i="13"/>
  <c r="M114" i="11" s="1"/>
  <c r="Q108" i="13"/>
  <c r="Z141" i="13"/>
  <c r="AB141" i="13" s="1"/>
  <c r="Z131" i="13"/>
  <c r="AB131" i="13" s="1"/>
  <c r="AA127" i="13"/>
  <c r="G106" i="13"/>
  <c r="Y99" i="13"/>
  <c r="AD99" i="13" s="1"/>
  <c r="Y134" i="13"/>
  <c r="AD134" i="13" s="1"/>
  <c r="Y104" i="13"/>
  <c r="AD104" i="13" s="1"/>
  <c r="Y141" i="13"/>
  <c r="AD141" i="13" s="1"/>
  <c r="V143" i="13"/>
  <c r="X99" i="13"/>
  <c r="AC99" i="13" s="1"/>
  <c r="Y102" i="13"/>
  <c r="AD102" i="13" s="1"/>
  <c r="Y139" i="13"/>
  <c r="AD139" i="13" s="1"/>
  <c r="Z144" i="13"/>
  <c r="AB144" i="13" s="1"/>
  <c r="Z133" i="13"/>
  <c r="AB133" i="13" s="1"/>
  <c r="V103" i="13"/>
  <c r="Z103" i="13" s="1"/>
  <c r="AB103" i="13" s="1"/>
  <c r="AA135" i="13"/>
  <c r="Y118" i="13"/>
  <c r="AD118" i="13" s="1"/>
  <c r="AD117" i="13"/>
  <c r="Y112" i="13"/>
  <c r="AD112" i="13" s="1"/>
  <c r="Y110" i="13"/>
  <c r="AD110" i="13" s="1"/>
  <c r="AD109" i="13"/>
  <c r="AD107" i="13"/>
  <c r="Y115" i="13"/>
  <c r="AD115" i="13" s="1"/>
  <c r="AD126" i="13"/>
  <c r="Y125" i="13"/>
  <c r="AD125" i="13" s="1"/>
  <c r="Y123" i="13"/>
  <c r="AD123" i="13" s="1"/>
  <c r="AC115" i="13"/>
  <c r="X112" i="13"/>
  <c r="AC112" i="13" s="1"/>
  <c r="AC109" i="13"/>
  <c r="AC107" i="13"/>
  <c r="AC141" i="13"/>
  <c r="Z140" i="13"/>
  <c r="AB140" i="13" s="1"/>
  <c r="AD128" i="13"/>
  <c r="AC125" i="13"/>
  <c r="AC122" i="13"/>
  <c r="AC120" i="13"/>
  <c r="Z116" i="13"/>
  <c r="AB116" i="13" s="1"/>
  <c r="AD142" i="13"/>
  <c r="G137" i="13"/>
  <c r="Q137" i="13" s="1"/>
  <c r="Z104" i="13"/>
  <c r="AB104" i="13" s="1"/>
  <c r="AD136" i="13"/>
  <c r="G127" i="13"/>
  <c r="Q127" i="13" s="1"/>
  <c r="Y120" i="13"/>
  <c r="AD120" i="13" s="1"/>
  <c r="Z137" i="13"/>
  <c r="AB137" i="13" s="1"/>
  <c r="Q133" i="13"/>
  <c r="AC130" i="13"/>
  <c r="Z123" i="13"/>
  <c r="AB123" i="13" s="1"/>
  <c r="Z121" i="13"/>
  <c r="AB121" i="13" s="1"/>
  <c r="G119" i="13"/>
  <c r="Q119" i="13" s="1"/>
  <c r="AC117" i="13"/>
  <c r="Z115" i="13"/>
  <c r="AB115" i="13" s="1"/>
  <c r="Z107" i="13"/>
  <c r="AB107" i="13" s="1"/>
  <c r="Z106" i="13"/>
  <c r="AB106" i="13" s="1"/>
  <c r="Q105" i="13"/>
  <c r="Z105" i="13"/>
  <c r="AB105" i="13" s="1"/>
  <c r="Z102" i="13"/>
  <c r="AB102" i="13" s="1"/>
  <c r="AD101" i="13"/>
  <c r="AD100" i="13"/>
  <c r="Z99" i="13"/>
  <c r="AB99" i="13" s="1"/>
  <c r="AD127" i="13"/>
  <c r="AD124" i="13"/>
  <c r="AD121" i="13"/>
  <c r="AD119" i="13"/>
  <c r="AD114" i="13"/>
  <c r="AD111" i="13"/>
  <c r="AD108" i="13"/>
  <c r="AD106" i="13"/>
  <c r="AD105" i="13"/>
  <c r="AC140" i="13"/>
  <c r="AC127" i="13"/>
  <c r="AC126" i="13"/>
  <c r="AC116" i="13"/>
  <c r="AC113" i="13"/>
  <c r="AC111" i="13"/>
  <c r="AC108" i="13"/>
  <c r="AC105" i="13"/>
  <c r="AA131" i="13"/>
  <c r="Z139" i="13"/>
  <c r="AB139" i="13" s="1"/>
  <c r="AC124" i="13"/>
  <c r="AC118" i="13"/>
  <c r="AB127" i="13"/>
  <c r="AD103" i="13"/>
  <c r="AD135" i="13"/>
  <c r="AD132" i="13"/>
  <c r="AD130" i="13"/>
  <c r="AD129" i="13"/>
  <c r="AC103" i="13"/>
  <c r="AC102" i="13"/>
  <c r="AC100" i="13"/>
  <c r="AC135" i="13"/>
  <c r="AC134" i="13"/>
  <c r="AC121" i="13"/>
  <c r="AA123" i="13"/>
  <c r="AA115" i="13"/>
  <c r="AA107" i="13"/>
  <c r="AC142" i="13"/>
  <c r="AD138" i="13"/>
  <c r="AB108" i="13"/>
  <c r="AA102" i="13"/>
  <c r="AA129" i="13"/>
  <c r="AA142" i="13"/>
  <c r="AA138" i="13"/>
  <c r="AB118" i="13"/>
  <c r="AB101" i="13"/>
  <c r="AA101" i="13"/>
  <c r="AA134" i="13"/>
  <c r="AA133" i="13"/>
  <c r="AB130" i="13"/>
  <c r="AA130" i="13"/>
  <c r="AA121" i="13"/>
  <c r="AA117" i="13"/>
  <c r="Z117" i="13" s="1"/>
  <c r="AB117" i="13" s="1"/>
  <c r="AA114" i="13"/>
  <c r="AA106" i="13"/>
  <c r="AA105" i="13"/>
  <c r="AA99" i="13"/>
  <c r="AA126" i="13"/>
  <c r="Z126" i="13" s="1"/>
  <c r="AB126" i="13" s="1"/>
  <c r="AA125" i="13"/>
  <c r="AB113" i="13"/>
  <c r="AA113" i="13"/>
  <c r="AA110" i="13"/>
  <c r="AA141" i="13"/>
  <c r="AC143" i="13"/>
  <c r="G138" i="13"/>
  <c r="G139" i="13"/>
  <c r="Q139" i="13" s="1"/>
  <c r="AD144" i="13"/>
  <c r="AA118" i="13"/>
  <c r="AC123" i="13"/>
  <c r="G142" i="13"/>
  <c r="G140" i="13"/>
  <c r="Q140" i="13" s="1"/>
  <c r="AA109" i="13"/>
  <c r="AC139" i="13"/>
  <c r="AA122" i="13"/>
  <c r="G144" i="13"/>
  <c r="Q144" i="13" s="1"/>
  <c r="AD143" i="13"/>
  <c r="AA137" i="13"/>
  <c r="AE135" i="13"/>
  <c r="M141" i="11" s="1"/>
  <c r="AA140" i="13"/>
  <c r="AA136" i="13"/>
  <c r="AA132" i="13"/>
  <c r="AA128" i="13"/>
  <c r="AA124" i="13"/>
  <c r="AA120" i="13"/>
  <c r="AA116" i="13"/>
  <c r="AA112" i="13"/>
  <c r="AA108" i="13"/>
  <c r="AA104" i="13"/>
  <c r="AA100" i="13"/>
  <c r="AA144" i="13"/>
  <c r="G143" i="13"/>
  <c r="Q143" i="13" s="1"/>
  <c r="G141" i="13"/>
  <c r="Q141" i="13" s="1"/>
  <c r="AH6" i="13"/>
  <c r="AH7" i="13"/>
  <c r="AH8" i="13"/>
  <c r="AH9" i="13"/>
  <c r="AH10" i="13"/>
  <c r="AH11" i="13"/>
  <c r="AH12" i="13"/>
  <c r="AH13" i="13"/>
  <c r="AH14" i="13"/>
  <c r="AH15" i="13"/>
  <c r="AH16" i="13"/>
  <c r="AH17" i="13"/>
  <c r="AH18" i="13"/>
  <c r="AH19" i="13"/>
  <c r="AH20" i="13"/>
  <c r="AH21" i="13"/>
  <c r="AH22" i="13"/>
  <c r="AH23" i="13"/>
  <c r="AH24" i="13"/>
  <c r="AH25" i="13"/>
  <c r="AH26" i="13"/>
  <c r="AH27" i="13"/>
  <c r="AH28" i="13"/>
  <c r="AH29" i="13"/>
  <c r="AH30" i="13"/>
  <c r="AH31" i="13"/>
  <c r="AH32" i="13"/>
  <c r="AH33" i="13"/>
  <c r="AH34" i="13"/>
  <c r="AH35" i="13"/>
  <c r="AH36" i="13"/>
  <c r="AH37" i="13"/>
  <c r="AH38" i="13"/>
  <c r="AH39" i="13"/>
  <c r="AH40" i="13"/>
  <c r="AH41" i="13"/>
  <c r="AH42" i="13"/>
  <c r="AH43" i="13"/>
  <c r="AH44" i="13"/>
  <c r="AH45" i="13"/>
  <c r="AH46" i="13"/>
  <c r="AH47" i="13"/>
  <c r="AH48" i="13"/>
  <c r="AH49" i="13"/>
  <c r="AH50" i="13"/>
  <c r="AH51" i="13"/>
  <c r="AH52" i="13"/>
  <c r="AH53" i="13"/>
  <c r="AH54" i="13"/>
  <c r="AH55" i="13"/>
  <c r="AH56" i="13"/>
  <c r="AH57" i="13"/>
  <c r="AH58" i="13"/>
  <c r="AH59" i="13"/>
  <c r="AH60" i="13"/>
  <c r="AH61" i="13"/>
  <c r="AH62" i="13"/>
  <c r="AH63" i="13"/>
  <c r="AH64" i="13"/>
  <c r="AH65" i="13"/>
  <c r="AH66" i="13"/>
  <c r="AH67" i="13"/>
  <c r="AH68" i="13"/>
  <c r="AH69" i="13"/>
  <c r="AH70" i="13"/>
  <c r="AH71" i="13"/>
  <c r="AH72" i="13"/>
  <c r="AH73" i="13"/>
  <c r="AH74" i="13"/>
  <c r="AH75" i="13"/>
  <c r="AH76" i="13"/>
  <c r="AH77" i="13"/>
  <c r="AH78" i="13"/>
  <c r="AH79" i="13"/>
  <c r="AH80" i="13"/>
  <c r="AH81" i="13"/>
  <c r="AH82" i="13"/>
  <c r="AH83" i="13"/>
  <c r="AH84" i="13"/>
  <c r="AH85" i="13"/>
  <c r="AH86" i="13"/>
  <c r="AH87" i="13"/>
  <c r="AH88" i="13"/>
  <c r="AH89" i="13"/>
  <c r="AH90" i="13"/>
  <c r="AH91" i="13"/>
  <c r="AH92" i="13"/>
  <c r="AH93" i="13"/>
  <c r="AH94" i="13"/>
  <c r="AH95" i="13"/>
  <c r="AH96" i="13"/>
  <c r="AH97" i="13"/>
  <c r="AH98" i="13"/>
  <c r="AH5" i="13"/>
  <c r="AE132" i="13" l="1"/>
  <c r="M138" i="11" s="1"/>
  <c r="AE99" i="13"/>
  <c r="M105" i="11" s="1"/>
  <c r="AE103" i="13"/>
  <c r="Q126" i="13"/>
  <c r="Q118" i="13"/>
  <c r="AE115" i="13"/>
  <c r="Q109" i="13"/>
  <c r="AE116" i="13"/>
  <c r="M122" i="11" s="1"/>
  <c r="Q117" i="13"/>
  <c r="AE136" i="13"/>
  <c r="M142" i="11" s="1"/>
  <c r="Q101" i="13"/>
  <c r="Q124" i="13"/>
  <c r="AE100" i="13"/>
  <c r="M106" i="11" s="1"/>
  <c r="Q102" i="13"/>
  <c r="AE134" i="13"/>
  <c r="M140" i="11" s="1"/>
  <c r="AE107" i="13"/>
  <c r="M113" i="11" s="1"/>
  <c r="AE137" i="13"/>
  <c r="M143" i="11" s="1"/>
  <c r="AE127" i="13"/>
  <c r="M133" i="11" s="1"/>
  <c r="AA103" i="13"/>
  <c r="AE131" i="13"/>
  <c r="M137" i="11" s="1"/>
  <c r="AE121" i="13"/>
  <c r="M127" i="11" s="1"/>
  <c r="Q121" i="13"/>
  <c r="AE129" i="13"/>
  <c r="M135" i="11" s="1"/>
  <c r="Q129" i="13"/>
  <c r="AA111" i="13"/>
  <c r="AE113" i="13"/>
  <c r="M119" i="11" s="1"/>
  <c r="Q113" i="13"/>
  <c r="AE111" i="13"/>
  <c r="AE140" i="13"/>
  <c r="M146" i="11" s="1"/>
  <c r="AE110" i="13"/>
  <c r="Q110" i="13"/>
  <c r="AE139" i="13"/>
  <c r="M145" i="11" s="1"/>
  <c r="AE142" i="13"/>
  <c r="M148" i="11" s="1"/>
  <c r="Q142" i="13"/>
  <c r="AE106" i="13"/>
  <c r="M112" i="11" s="1"/>
  <c r="Q106" i="13"/>
  <c r="AE112" i="13"/>
  <c r="Q112" i="13"/>
  <c r="AE120" i="13"/>
  <c r="M126" i="11" s="1"/>
  <c r="Q120" i="13"/>
  <c r="AA119" i="13"/>
  <c r="Q130" i="13"/>
  <c r="AE119" i="13"/>
  <c r="M125" i="11" s="1"/>
  <c r="AE138" i="13"/>
  <c r="M144" i="11" s="1"/>
  <c r="Q138" i="13"/>
  <c r="AE122" i="13"/>
  <c r="M128" i="11" s="1"/>
  <c r="Q122" i="13"/>
  <c r="AA143" i="13"/>
  <c r="Z143" i="13" s="1"/>
  <c r="AB143" i="13" s="1"/>
  <c r="AE123" i="13"/>
  <c r="M129" i="11" s="1"/>
  <c r="Z128" i="13"/>
  <c r="AB128" i="13" s="1"/>
  <c r="AE144" i="13"/>
  <c r="M150" i="11" s="1"/>
  <c r="AE141" i="13"/>
  <c r="M147" i="11" s="1"/>
  <c r="AE143" i="13"/>
  <c r="M149" i="11" s="1"/>
  <c r="I29" i="12"/>
  <c r="J26" i="12"/>
  <c r="J27" i="12" s="1"/>
  <c r="J28" i="12" s="1"/>
  <c r="J25" i="12"/>
  <c r="I8" i="13"/>
  <c r="V8" i="13" s="1"/>
  <c r="J8" i="13"/>
  <c r="W8" i="13" s="1"/>
  <c r="K8" i="13"/>
  <c r="X8" i="13" s="1"/>
  <c r="L8" i="13"/>
  <c r="Y8" i="13" s="1"/>
  <c r="I9" i="13"/>
  <c r="V9" i="13" s="1"/>
  <c r="J9" i="13"/>
  <c r="W9" i="13" s="1"/>
  <c r="K9" i="13"/>
  <c r="X9" i="13" s="1"/>
  <c r="L9" i="13"/>
  <c r="Y9" i="13" s="1"/>
  <c r="I10" i="13"/>
  <c r="V10" i="13" s="1"/>
  <c r="J10" i="13"/>
  <c r="W10" i="13" s="1"/>
  <c r="K10" i="13"/>
  <c r="X10" i="13" s="1"/>
  <c r="L10" i="13"/>
  <c r="Y10" i="13" s="1"/>
  <c r="I11" i="13"/>
  <c r="V11" i="13" s="1"/>
  <c r="K11" i="13"/>
  <c r="X11" i="13" s="1"/>
  <c r="L11" i="13"/>
  <c r="Y11" i="13" s="1"/>
  <c r="I12" i="13"/>
  <c r="V12" i="13" s="1"/>
  <c r="K12" i="13"/>
  <c r="X12" i="13" s="1"/>
  <c r="L12" i="13"/>
  <c r="Y12" i="13" s="1"/>
  <c r="I13" i="13"/>
  <c r="V13" i="13" s="1"/>
  <c r="J13" i="13"/>
  <c r="W13" i="13" s="1"/>
  <c r="K13" i="13"/>
  <c r="X13" i="13" s="1"/>
  <c r="L13" i="13"/>
  <c r="Y13" i="13" s="1"/>
  <c r="I14" i="13"/>
  <c r="V14" i="13" s="1"/>
  <c r="K14" i="13"/>
  <c r="X14" i="13" s="1"/>
  <c r="L14" i="13"/>
  <c r="Y14" i="13" s="1"/>
  <c r="I15" i="13"/>
  <c r="V15" i="13" s="1"/>
  <c r="J15" i="13"/>
  <c r="W15" i="13" s="1"/>
  <c r="K15" i="13"/>
  <c r="X15" i="13" s="1"/>
  <c r="L15" i="13"/>
  <c r="Y15" i="13" s="1"/>
  <c r="I16" i="13"/>
  <c r="V16" i="13" s="1"/>
  <c r="J16" i="13"/>
  <c r="W16" i="13" s="1"/>
  <c r="K16" i="13"/>
  <c r="X16" i="13" s="1"/>
  <c r="L16" i="13"/>
  <c r="Y16" i="13" s="1"/>
  <c r="I17" i="13"/>
  <c r="V17" i="13" s="1"/>
  <c r="J17" i="13"/>
  <c r="W17" i="13" s="1"/>
  <c r="K17" i="13"/>
  <c r="X17" i="13" s="1"/>
  <c r="L17" i="13"/>
  <c r="Y17" i="13" s="1"/>
  <c r="I18" i="13"/>
  <c r="V18" i="13" s="1"/>
  <c r="J18" i="13"/>
  <c r="W18" i="13" s="1"/>
  <c r="K18" i="13"/>
  <c r="X18" i="13" s="1"/>
  <c r="L18" i="13"/>
  <c r="Y18" i="13" s="1"/>
  <c r="I19" i="13"/>
  <c r="V19" i="13" s="1"/>
  <c r="J19" i="13"/>
  <c r="W19" i="13" s="1"/>
  <c r="K19" i="13"/>
  <c r="X19" i="13" s="1"/>
  <c r="L19" i="13"/>
  <c r="Y19" i="13" s="1"/>
  <c r="I20" i="13"/>
  <c r="V20" i="13" s="1"/>
  <c r="J20" i="13"/>
  <c r="W20" i="13" s="1"/>
  <c r="K20" i="13"/>
  <c r="X20" i="13" s="1"/>
  <c r="L20" i="13"/>
  <c r="Y20" i="13" s="1"/>
  <c r="I21" i="13"/>
  <c r="V21" i="13" s="1"/>
  <c r="J21" i="13"/>
  <c r="W21" i="13" s="1"/>
  <c r="K21" i="13"/>
  <c r="X21" i="13" s="1"/>
  <c r="L21" i="13"/>
  <c r="Y21" i="13" s="1"/>
  <c r="I22" i="13"/>
  <c r="V22" i="13" s="1"/>
  <c r="J22" i="13"/>
  <c r="W22" i="13" s="1"/>
  <c r="K22" i="13"/>
  <c r="X22" i="13" s="1"/>
  <c r="L22" i="13"/>
  <c r="Y22" i="13" s="1"/>
  <c r="I23" i="13"/>
  <c r="V23" i="13" s="1"/>
  <c r="J23" i="13"/>
  <c r="W23" i="13" s="1"/>
  <c r="K23" i="13"/>
  <c r="X23" i="13" s="1"/>
  <c r="L23" i="13"/>
  <c r="Y23" i="13" s="1"/>
  <c r="I24" i="13"/>
  <c r="V24" i="13" s="1"/>
  <c r="J24" i="13"/>
  <c r="W24" i="13" s="1"/>
  <c r="K24" i="13"/>
  <c r="X24" i="13" s="1"/>
  <c r="L24" i="13"/>
  <c r="Y24" i="13" s="1"/>
  <c r="I25" i="13"/>
  <c r="V25" i="13" s="1"/>
  <c r="J25" i="13"/>
  <c r="W25" i="13" s="1"/>
  <c r="K25" i="13"/>
  <c r="X25" i="13" s="1"/>
  <c r="L25" i="13"/>
  <c r="Y25" i="13" s="1"/>
  <c r="I26" i="13"/>
  <c r="V26" i="13" s="1"/>
  <c r="J26" i="13"/>
  <c r="W26" i="13" s="1"/>
  <c r="K26" i="13"/>
  <c r="X26" i="13" s="1"/>
  <c r="L26" i="13"/>
  <c r="Y26" i="13" s="1"/>
  <c r="I27" i="13"/>
  <c r="V27" i="13" s="1"/>
  <c r="J27" i="13"/>
  <c r="W27" i="13" s="1"/>
  <c r="K27" i="13"/>
  <c r="X27" i="13" s="1"/>
  <c r="L27" i="13"/>
  <c r="Y27" i="13" s="1"/>
  <c r="I28" i="13"/>
  <c r="V28" i="13" s="1"/>
  <c r="J28" i="13"/>
  <c r="W28" i="13" s="1"/>
  <c r="K28" i="13"/>
  <c r="X28" i="13" s="1"/>
  <c r="L28" i="13"/>
  <c r="Y28" i="13" s="1"/>
  <c r="I29" i="13"/>
  <c r="V29" i="13" s="1"/>
  <c r="J29" i="13"/>
  <c r="W29" i="13" s="1"/>
  <c r="K29" i="13"/>
  <c r="X29" i="13" s="1"/>
  <c r="L29" i="13"/>
  <c r="Y29" i="13" s="1"/>
  <c r="I30" i="13"/>
  <c r="V30" i="13" s="1"/>
  <c r="J30" i="13"/>
  <c r="W30" i="13" s="1"/>
  <c r="K30" i="13"/>
  <c r="X30" i="13" s="1"/>
  <c r="L30" i="13"/>
  <c r="Y30" i="13" s="1"/>
  <c r="I31" i="13"/>
  <c r="V31" i="13" s="1"/>
  <c r="J31" i="13"/>
  <c r="W31" i="13" s="1"/>
  <c r="K31" i="13"/>
  <c r="X31" i="13" s="1"/>
  <c r="L31" i="13"/>
  <c r="Y31" i="13" s="1"/>
  <c r="I32" i="13"/>
  <c r="V32" i="13" s="1"/>
  <c r="J32" i="13"/>
  <c r="W32" i="13" s="1"/>
  <c r="K32" i="13"/>
  <c r="X32" i="13" s="1"/>
  <c r="L32" i="13"/>
  <c r="Y32" i="13" s="1"/>
  <c r="K33" i="13"/>
  <c r="X33" i="13" s="1"/>
  <c r="L33" i="13"/>
  <c r="Y33" i="13" s="1"/>
  <c r="I34" i="13"/>
  <c r="V34" i="13" s="1"/>
  <c r="J34" i="13"/>
  <c r="W34" i="13" s="1"/>
  <c r="K34" i="13"/>
  <c r="X34" i="13" s="1"/>
  <c r="L34" i="13"/>
  <c r="Y34" i="13" s="1"/>
  <c r="I35" i="13"/>
  <c r="V35" i="13" s="1"/>
  <c r="J35" i="13"/>
  <c r="W35" i="13" s="1"/>
  <c r="K35" i="13"/>
  <c r="X35" i="13" s="1"/>
  <c r="L35" i="13"/>
  <c r="Y35" i="13" s="1"/>
  <c r="I36" i="13"/>
  <c r="V36" i="13" s="1"/>
  <c r="J36" i="13"/>
  <c r="W36" i="13" s="1"/>
  <c r="K36" i="13"/>
  <c r="X36" i="13" s="1"/>
  <c r="L36" i="13"/>
  <c r="Y36" i="13" s="1"/>
  <c r="I37" i="13"/>
  <c r="V37" i="13" s="1"/>
  <c r="J37" i="13"/>
  <c r="W37" i="13" s="1"/>
  <c r="K37" i="13"/>
  <c r="X37" i="13" s="1"/>
  <c r="L37" i="13"/>
  <c r="Y37" i="13" s="1"/>
  <c r="I38" i="13"/>
  <c r="V38" i="13" s="1"/>
  <c r="J38" i="13"/>
  <c r="W38" i="13" s="1"/>
  <c r="K38" i="13"/>
  <c r="X38" i="13" s="1"/>
  <c r="L38" i="13"/>
  <c r="Y38" i="13" s="1"/>
  <c r="I39" i="13"/>
  <c r="V39" i="13" s="1"/>
  <c r="J39" i="13"/>
  <c r="W39" i="13" s="1"/>
  <c r="K39" i="13"/>
  <c r="X39" i="13" s="1"/>
  <c r="L39" i="13"/>
  <c r="Y39" i="13" s="1"/>
  <c r="I40" i="13"/>
  <c r="V40" i="13" s="1"/>
  <c r="J40" i="13"/>
  <c r="W40" i="13" s="1"/>
  <c r="K40" i="13"/>
  <c r="X40" i="13" s="1"/>
  <c r="L40" i="13"/>
  <c r="Y40" i="13" s="1"/>
  <c r="I41" i="13"/>
  <c r="V41" i="13" s="1"/>
  <c r="J41" i="13"/>
  <c r="W41" i="13" s="1"/>
  <c r="K41" i="13"/>
  <c r="X41" i="13" s="1"/>
  <c r="L41" i="13"/>
  <c r="Y41" i="13" s="1"/>
  <c r="I42" i="13"/>
  <c r="V42" i="13" s="1"/>
  <c r="J42" i="13"/>
  <c r="W42" i="13" s="1"/>
  <c r="K42" i="13"/>
  <c r="X42" i="13" s="1"/>
  <c r="L42" i="13"/>
  <c r="Y42" i="13" s="1"/>
  <c r="I43" i="13"/>
  <c r="V43" i="13" s="1"/>
  <c r="J43" i="13"/>
  <c r="W43" i="13" s="1"/>
  <c r="K43" i="13"/>
  <c r="X43" i="13" s="1"/>
  <c r="L43" i="13"/>
  <c r="Y43" i="13" s="1"/>
  <c r="I44" i="13"/>
  <c r="V44" i="13" s="1"/>
  <c r="J44" i="13"/>
  <c r="W44" i="13" s="1"/>
  <c r="K44" i="13"/>
  <c r="X44" i="13" s="1"/>
  <c r="L44" i="13"/>
  <c r="Y44" i="13" s="1"/>
  <c r="I45" i="13"/>
  <c r="V45" i="13" s="1"/>
  <c r="J45" i="13"/>
  <c r="W45" i="13" s="1"/>
  <c r="K45" i="13"/>
  <c r="X45" i="13" s="1"/>
  <c r="L45" i="13"/>
  <c r="Y45" i="13" s="1"/>
  <c r="I46" i="13"/>
  <c r="V46" i="13" s="1"/>
  <c r="J46" i="13"/>
  <c r="W46" i="13" s="1"/>
  <c r="K46" i="13"/>
  <c r="X46" i="13" s="1"/>
  <c r="L46" i="13"/>
  <c r="Y46" i="13" s="1"/>
  <c r="I47" i="13"/>
  <c r="V47" i="13" s="1"/>
  <c r="J47" i="13"/>
  <c r="W47" i="13" s="1"/>
  <c r="K47" i="13"/>
  <c r="X47" i="13" s="1"/>
  <c r="L47" i="13"/>
  <c r="Y47" i="13" s="1"/>
  <c r="I48" i="13"/>
  <c r="V48" i="13" s="1"/>
  <c r="I49" i="13"/>
  <c r="V49" i="13" s="1"/>
  <c r="J49" i="13"/>
  <c r="W49" i="13" s="1"/>
  <c r="K49" i="13"/>
  <c r="X49" i="13" s="1"/>
  <c r="L49" i="13"/>
  <c r="Y49" i="13" s="1"/>
  <c r="I50" i="13"/>
  <c r="V50" i="13" s="1"/>
  <c r="J50" i="13"/>
  <c r="W50" i="13" s="1"/>
  <c r="K50" i="13"/>
  <c r="X50" i="13" s="1"/>
  <c r="L50" i="13"/>
  <c r="Y50" i="13" s="1"/>
  <c r="I51" i="13"/>
  <c r="V51" i="13" s="1"/>
  <c r="J51" i="13"/>
  <c r="W51" i="13" s="1"/>
  <c r="K51" i="13"/>
  <c r="X51" i="13" s="1"/>
  <c r="L51" i="13"/>
  <c r="Y51" i="13" s="1"/>
  <c r="I52" i="13"/>
  <c r="V52" i="13" s="1"/>
  <c r="J52" i="13"/>
  <c r="W52" i="13" s="1"/>
  <c r="K52" i="13"/>
  <c r="X52" i="13" s="1"/>
  <c r="L52" i="13"/>
  <c r="Y52" i="13" s="1"/>
  <c r="I53" i="13"/>
  <c r="V53" i="13" s="1"/>
  <c r="J53" i="13"/>
  <c r="W53" i="13" s="1"/>
  <c r="K53" i="13"/>
  <c r="X53" i="13" s="1"/>
  <c r="L53" i="13"/>
  <c r="Y53" i="13" s="1"/>
  <c r="I54" i="13"/>
  <c r="V54" i="13" s="1"/>
  <c r="J54" i="13"/>
  <c r="W54" i="13" s="1"/>
  <c r="K54" i="13"/>
  <c r="X54" i="13" s="1"/>
  <c r="L54" i="13"/>
  <c r="Y54" i="13" s="1"/>
  <c r="I55" i="13"/>
  <c r="V55" i="13" s="1"/>
  <c r="J55" i="13"/>
  <c r="W55" i="13" s="1"/>
  <c r="K55" i="13"/>
  <c r="X55" i="13" s="1"/>
  <c r="L55" i="13"/>
  <c r="Y55" i="13" s="1"/>
  <c r="I56" i="13"/>
  <c r="V56" i="13" s="1"/>
  <c r="J56" i="13"/>
  <c r="W56" i="13" s="1"/>
  <c r="K56" i="13"/>
  <c r="X56" i="13" s="1"/>
  <c r="L56" i="13"/>
  <c r="Y56" i="13" s="1"/>
  <c r="I57" i="13"/>
  <c r="V57" i="13" s="1"/>
  <c r="J57" i="13"/>
  <c r="W57" i="13" s="1"/>
  <c r="K57" i="13"/>
  <c r="X57" i="13" s="1"/>
  <c r="L57" i="13"/>
  <c r="Y57" i="13" s="1"/>
  <c r="I58" i="13"/>
  <c r="V58" i="13" s="1"/>
  <c r="J58" i="13"/>
  <c r="W58" i="13" s="1"/>
  <c r="K58" i="13"/>
  <c r="X58" i="13" s="1"/>
  <c r="L58" i="13"/>
  <c r="Y58" i="13" s="1"/>
  <c r="I59" i="13"/>
  <c r="V59" i="13" s="1"/>
  <c r="J59" i="13"/>
  <c r="W59" i="13" s="1"/>
  <c r="K59" i="13"/>
  <c r="X59" i="13" s="1"/>
  <c r="L59" i="13"/>
  <c r="Y59" i="13" s="1"/>
  <c r="I60" i="13"/>
  <c r="V60" i="13" s="1"/>
  <c r="J60" i="13"/>
  <c r="W60" i="13" s="1"/>
  <c r="K60" i="13"/>
  <c r="X60" i="13" s="1"/>
  <c r="L60" i="13"/>
  <c r="Y60" i="13" s="1"/>
  <c r="I61" i="13"/>
  <c r="V61" i="13" s="1"/>
  <c r="J61" i="13"/>
  <c r="W61" i="13" s="1"/>
  <c r="K61" i="13"/>
  <c r="X61" i="13" s="1"/>
  <c r="L61" i="13"/>
  <c r="Y61" i="13" s="1"/>
  <c r="I62" i="13"/>
  <c r="V62" i="13" s="1"/>
  <c r="J62" i="13"/>
  <c r="W62" i="13" s="1"/>
  <c r="K62" i="13"/>
  <c r="X62" i="13" s="1"/>
  <c r="L62" i="13"/>
  <c r="Y62" i="13" s="1"/>
  <c r="I63" i="13"/>
  <c r="V63" i="13" s="1"/>
  <c r="J63" i="13"/>
  <c r="W63" i="13" s="1"/>
  <c r="K63" i="13"/>
  <c r="X63" i="13" s="1"/>
  <c r="L63" i="13"/>
  <c r="Y63" i="13" s="1"/>
  <c r="I64" i="13"/>
  <c r="V64" i="13" s="1"/>
  <c r="J64" i="13"/>
  <c r="W64" i="13" s="1"/>
  <c r="K64" i="13"/>
  <c r="X64" i="13" s="1"/>
  <c r="L64" i="13"/>
  <c r="Y64" i="13" s="1"/>
  <c r="I65" i="13"/>
  <c r="V65" i="13" s="1"/>
  <c r="J65" i="13"/>
  <c r="W65" i="13" s="1"/>
  <c r="K65" i="13"/>
  <c r="X65" i="13" s="1"/>
  <c r="L65" i="13"/>
  <c r="Y65" i="13" s="1"/>
  <c r="I66" i="13"/>
  <c r="V66" i="13" s="1"/>
  <c r="J66" i="13"/>
  <c r="W66" i="13" s="1"/>
  <c r="K66" i="13"/>
  <c r="X66" i="13" s="1"/>
  <c r="L66" i="13"/>
  <c r="Y66" i="13" s="1"/>
  <c r="I67" i="13"/>
  <c r="V67" i="13" s="1"/>
  <c r="J67" i="13"/>
  <c r="W67" i="13" s="1"/>
  <c r="K67" i="13"/>
  <c r="X67" i="13" s="1"/>
  <c r="L67" i="13"/>
  <c r="Y67" i="13" s="1"/>
  <c r="I68" i="13"/>
  <c r="V68" i="13" s="1"/>
  <c r="J68" i="13"/>
  <c r="W68" i="13" s="1"/>
  <c r="K68" i="13"/>
  <c r="X68" i="13" s="1"/>
  <c r="L68" i="13"/>
  <c r="Y68" i="13" s="1"/>
  <c r="I69" i="13"/>
  <c r="V69" i="13" s="1"/>
  <c r="J69" i="13"/>
  <c r="W69" i="13" s="1"/>
  <c r="K69" i="13"/>
  <c r="X69" i="13" s="1"/>
  <c r="L69" i="13"/>
  <c r="Y69" i="13" s="1"/>
  <c r="I70" i="13"/>
  <c r="V70" i="13" s="1"/>
  <c r="J70" i="13"/>
  <c r="W70" i="13" s="1"/>
  <c r="K70" i="13"/>
  <c r="X70" i="13" s="1"/>
  <c r="L70" i="13"/>
  <c r="Y70" i="13" s="1"/>
  <c r="I71" i="13"/>
  <c r="V71" i="13" s="1"/>
  <c r="J71" i="13"/>
  <c r="W71" i="13" s="1"/>
  <c r="K71" i="13"/>
  <c r="X71" i="13" s="1"/>
  <c r="L71" i="13"/>
  <c r="Y71" i="13" s="1"/>
  <c r="I72" i="13"/>
  <c r="V72" i="13" s="1"/>
  <c r="J72" i="13"/>
  <c r="W72" i="13" s="1"/>
  <c r="K72" i="13"/>
  <c r="X72" i="13" s="1"/>
  <c r="L72" i="13"/>
  <c r="Y72" i="13" s="1"/>
  <c r="I73" i="13"/>
  <c r="V73" i="13" s="1"/>
  <c r="J73" i="13"/>
  <c r="W73" i="13" s="1"/>
  <c r="K73" i="13"/>
  <c r="X73" i="13" s="1"/>
  <c r="L73" i="13"/>
  <c r="Y73" i="13" s="1"/>
  <c r="I74" i="13"/>
  <c r="V74" i="13" s="1"/>
  <c r="J74" i="13"/>
  <c r="W74" i="13" s="1"/>
  <c r="K74" i="13"/>
  <c r="X74" i="13" s="1"/>
  <c r="L74" i="13"/>
  <c r="Y74" i="13" s="1"/>
  <c r="I75" i="13"/>
  <c r="V75" i="13" s="1"/>
  <c r="J75" i="13"/>
  <c r="W75" i="13" s="1"/>
  <c r="K75" i="13"/>
  <c r="X75" i="13" s="1"/>
  <c r="L75" i="13"/>
  <c r="Y75" i="13" s="1"/>
  <c r="I76" i="13"/>
  <c r="V76" i="13" s="1"/>
  <c r="J76" i="13"/>
  <c r="W76" i="13" s="1"/>
  <c r="K76" i="13"/>
  <c r="X76" i="13" s="1"/>
  <c r="L76" i="13"/>
  <c r="Y76" i="13" s="1"/>
  <c r="I77" i="13"/>
  <c r="V77" i="13" s="1"/>
  <c r="J77" i="13"/>
  <c r="W77" i="13" s="1"/>
  <c r="K77" i="13"/>
  <c r="X77" i="13" s="1"/>
  <c r="L77" i="13"/>
  <c r="Y77" i="13" s="1"/>
  <c r="I78" i="13"/>
  <c r="V78" i="13" s="1"/>
  <c r="J78" i="13"/>
  <c r="W78" i="13" s="1"/>
  <c r="K78" i="13"/>
  <c r="X78" i="13" s="1"/>
  <c r="L78" i="13"/>
  <c r="Y78" i="13" s="1"/>
  <c r="I79" i="13"/>
  <c r="V79" i="13" s="1"/>
  <c r="J79" i="13"/>
  <c r="W79" i="13" s="1"/>
  <c r="K79" i="13"/>
  <c r="X79" i="13" s="1"/>
  <c r="L79" i="13"/>
  <c r="Y79" i="13" s="1"/>
  <c r="I80" i="13"/>
  <c r="V80" i="13" s="1"/>
  <c r="J80" i="13"/>
  <c r="W80" i="13" s="1"/>
  <c r="K80" i="13"/>
  <c r="X80" i="13" s="1"/>
  <c r="L80" i="13"/>
  <c r="Y80" i="13" s="1"/>
  <c r="I81" i="13"/>
  <c r="V81" i="13" s="1"/>
  <c r="J81" i="13"/>
  <c r="W81" i="13" s="1"/>
  <c r="K81" i="13"/>
  <c r="X81" i="13" s="1"/>
  <c r="L81" i="13"/>
  <c r="Y81" i="13" s="1"/>
  <c r="I82" i="13"/>
  <c r="V82" i="13" s="1"/>
  <c r="J82" i="13"/>
  <c r="W82" i="13" s="1"/>
  <c r="K82" i="13"/>
  <c r="X82" i="13" s="1"/>
  <c r="L82" i="13"/>
  <c r="Y82" i="13" s="1"/>
  <c r="I83" i="13"/>
  <c r="V83" i="13" s="1"/>
  <c r="J83" i="13"/>
  <c r="W83" i="13" s="1"/>
  <c r="K83" i="13"/>
  <c r="X83" i="13" s="1"/>
  <c r="L83" i="13"/>
  <c r="Y83" i="13" s="1"/>
  <c r="I84" i="13"/>
  <c r="V84" i="13" s="1"/>
  <c r="J84" i="13"/>
  <c r="W84" i="13" s="1"/>
  <c r="K84" i="13"/>
  <c r="X84" i="13" s="1"/>
  <c r="L84" i="13"/>
  <c r="Y84" i="13" s="1"/>
  <c r="I85" i="13"/>
  <c r="V85" i="13" s="1"/>
  <c r="J85" i="13"/>
  <c r="W85" i="13" s="1"/>
  <c r="K85" i="13"/>
  <c r="X85" i="13" s="1"/>
  <c r="L85" i="13"/>
  <c r="Y85" i="13" s="1"/>
  <c r="I86" i="13"/>
  <c r="V86" i="13" s="1"/>
  <c r="J86" i="13"/>
  <c r="W86" i="13" s="1"/>
  <c r="K86" i="13"/>
  <c r="X86" i="13" s="1"/>
  <c r="L86" i="13"/>
  <c r="Y86" i="13" s="1"/>
  <c r="I87" i="13"/>
  <c r="V87" i="13" s="1"/>
  <c r="J87" i="13"/>
  <c r="W87" i="13" s="1"/>
  <c r="K87" i="13"/>
  <c r="X87" i="13" s="1"/>
  <c r="L87" i="13"/>
  <c r="Y87" i="13" s="1"/>
  <c r="I88" i="13"/>
  <c r="V88" i="13" s="1"/>
  <c r="J88" i="13"/>
  <c r="W88" i="13" s="1"/>
  <c r="K88" i="13"/>
  <c r="X88" i="13" s="1"/>
  <c r="L88" i="13"/>
  <c r="Y88" i="13" s="1"/>
  <c r="I89" i="13"/>
  <c r="V89" i="13" s="1"/>
  <c r="J89" i="13"/>
  <c r="W89" i="13" s="1"/>
  <c r="K89" i="13"/>
  <c r="X89" i="13" s="1"/>
  <c r="L89" i="13"/>
  <c r="Y89" i="13" s="1"/>
  <c r="I90" i="13"/>
  <c r="V90" i="13" s="1"/>
  <c r="J90" i="13"/>
  <c r="W90" i="13" s="1"/>
  <c r="K90" i="13"/>
  <c r="X90" i="13" s="1"/>
  <c r="L90" i="13"/>
  <c r="Y90" i="13" s="1"/>
  <c r="I91" i="13"/>
  <c r="V91" i="13" s="1"/>
  <c r="J91" i="13"/>
  <c r="W91" i="13" s="1"/>
  <c r="K91" i="13"/>
  <c r="X91" i="13" s="1"/>
  <c r="L91" i="13"/>
  <c r="Y91" i="13" s="1"/>
  <c r="I92" i="13"/>
  <c r="V92" i="13" s="1"/>
  <c r="J92" i="13"/>
  <c r="W92" i="13" s="1"/>
  <c r="K92" i="13"/>
  <c r="X92" i="13" s="1"/>
  <c r="L92" i="13"/>
  <c r="Y92" i="13" s="1"/>
  <c r="I93" i="13"/>
  <c r="V93" i="13" s="1"/>
  <c r="J93" i="13"/>
  <c r="W93" i="13" s="1"/>
  <c r="K93" i="13"/>
  <c r="X93" i="13" s="1"/>
  <c r="L93" i="13"/>
  <c r="Y93" i="13" s="1"/>
  <c r="I94" i="13"/>
  <c r="V94" i="13" s="1"/>
  <c r="J94" i="13"/>
  <c r="W94" i="13" s="1"/>
  <c r="K94" i="13"/>
  <c r="X94" i="13" s="1"/>
  <c r="L94" i="13"/>
  <c r="Y94" i="13" s="1"/>
  <c r="I95" i="13"/>
  <c r="V95" i="13" s="1"/>
  <c r="J95" i="13"/>
  <c r="W95" i="13" s="1"/>
  <c r="K95" i="13"/>
  <c r="X95" i="13" s="1"/>
  <c r="L95" i="13"/>
  <c r="Y95" i="13" s="1"/>
  <c r="I96" i="13"/>
  <c r="V96" i="13" s="1"/>
  <c r="J96" i="13"/>
  <c r="W96" i="13" s="1"/>
  <c r="K96" i="13"/>
  <c r="X96" i="13" s="1"/>
  <c r="L96" i="13"/>
  <c r="Y96" i="13" s="1"/>
  <c r="I97" i="13"/>
  <c r="V97" i="13" s="1"/>
  <c r="J97" i="13"/>
  <c r="W97" i="13" s="1"/>
  <c r="K97" i="13"/>
  <c r="X97" i="13" s="1"/>
  <c r="L97" i="13"/>
  <c r="Y97" i="13" s="1"/>
  <c r="I98" i="13"/>
  <c r="V98" i="13" s="1"/>
  <c r="J98" i="13"/>
  <c r="W98" i="13" s="1"/>
  <c r="K98" i="13"/>
  <c r="X98" i="13" s="1"/>
  <c r="L98" i="13"/>
  <c r="Y98" i="13" s="1"/>
  <c r="AD12" i="13" l="1"/>
  <c r="AD13" i="13"/>
  <c r="AC19" i="13"/>
  <c r="AC23" i="13"/>
  <c r="AC27" i="13"/>
  <c r="AC39" i="13"/>
  <c r="AD39" i="13"/>
  <c r="AC41" i="13"/>
  <c r="AC45" i="13"/>
  <c r="AC47" i="13"/>
  <c r="AC53" i="13"/>
  <c r="AC55" i="13"/>
  <c r="AC57" i="13"/>
  <c r="AC59" i="13"/>
  <c r="AC61" i="13"/>
  <c r="AD61" i="13"/>
  <c r="AC65" i="13"/>
  <c r="AC67" i="13"/>
  <c r="AC77" i="13"/>
  <c r="AC81" i="13"/>
  <c r="AD83" i="13"/>
  <c r="AC89" i="13"/>
  <c r="AC91" i="13"/>
  <c r="AC93" i="13"/>
  <c r="AC95" i="13"/>
  <c r="AC97" i="13"/>
  <c r="AD9" i="13"/>
  <c r="AD15" i="13"/>
  <c r="AD19" i="13"/>
  <c r="AC29" i="13"/>
  <c r="AC33" i="13"/>
  <c r="AD35" i="13"/>
  <c r="AD43" i="13"/>
  <c r="AC51" i="13"/>
  <c r="AD65" i="13"/>
  <c r="AD71" i="13"/>
  <c r="AD86" i="13"/>
  <c r="AD87" i="13"/>
  <c r="AD88" i="13"/>
  <c r="AD90" i="13"/>
  <c r="AD93" i="13"/>
  <c r="AD96" i="13"/>
  <c r="AC7" i="13"/>
  <c r="AC9" i="13"/>
  <c r="AD10" i="13"/>
  <c r="AC11" i="13"/>
  <c r="AC13" i="13"/>
  <c r="AC17" i="13"/>
  <c r="AC21" i="13"/>
  <c r="AD21" i="13"/>
  <c r="AD23" i="13"/>
  <c r="AC25" i="13"/>
  <c r="AD25" i="13"/>
  <c r="AD27" i="13"/>
  <c r="AD29" i="13"/>
  <c r="AC31" i="13"/>
  <c r="AD31" i="13"/>
  <c r="AD33" i="13"/>
  <c r="AC35" i="13"/>
  <c r="AD37" i="13"/>
  <c r="AD41" i="13"/>
  <c r="AD45" i="13"/>
  <c r="AD47" i="13"/>
  <c r="AD49" i="13"/>
  <c r="AD51" i="13"/>
  <c r="AD53" i="13"/>
  <c r="AD57" i="13"/>
  <c r="AD59" i="13"/>
  <c r="AD63" i="13"/>
  <c r="AD67" i="13"/>
  <c r="AD69" i="13"/>
  <c r="AC71" i="13"/>
  <c r="AC75" i="13"/>
  <c r="AD75" i="13"/>
  <c r="AD77" i="13"/>
  <c r="AD79" i="13"/>
  <c r="AD81" i="13"/>
  <c r="AC83" i="13"/>
  <c r="AC85" i="13"/>
  <c r="AC87" i="13"/>
  <c r="AD89" i="13"/>
  <c r="AD91" i="13"/>
  <c r="AD95" i="13"/>
  <c r="X5" i="13"/>
  <c r="AC5" i="13" s="1"/>
  <c r="C28" i="4"/>
  <c r="C27" i="4"/>
  <c r="C26" i="4"/>
  <c r="C25" i="4"/>
  <c r="C24" i="4"/>
  <c r="C23" i="4"/>
  <c r="C22" i="4"/>
  <c r="C21" i="4"/>
  <c r="C20" i="4"/>
  <c r="C19" i="4"/>
  <c r="C18" i="4"/>
  <c r="C17" i="4"/>
  <c r="C16" i="4"/>
  <c r="C15" i="4"/>
  <c r="C14" i="4"/>
  <c r="C13" i="4"/>
  <c r="C12" i="4"/>
  <c r="I11" i="4"/>
  <c r="H13" i="4" s="1"/>
  <c r="H15" i="4" s="1"/>
  <c r="H9" i="4"/>
  <c r="C9" i="4"/>
  <c r="C8" i="4"/>
  <c r="C7" i="4"/>
  <c r="I6" i="4"/>
  <c r="I7" i="4" s="1"/>
  <c r="I8" i="4" s="1"/>
  <c r="C6" i="4"/>
  <c r="I5" i="4"/>
  <c r="C5" i="4"/>
  <c r="C4" i="4"/>
  <c r="C3" i="4"/>
  <c r="F29" i="12"/>
  <c r="G26" i="12"/>
  <c r="G27" i="12" s="1"/>
  <c r="G28" i="12" s="1"/>
  <c r="G25" i="12"/>
  <c r="AI98" i="13"/>
  <c r="AG98" i="13"/>
  <c r="AF98" i="13"/>
  <c r="U98" i="13"/>
  <c r="T98" i="13"/>
  <c r="S98" i="13"/>
  <c r="R98" i="13"/>
  <c r="AD98" i="13"/>
  <c r="AC98" i="13"/>
  <c r="H98" i="13"/>
  <c r="Z98" i="13" s="1"/>
  <c r="E98" i="13"/>
  <c r="AI97" i="13"/>
  <c r="AG97" i="13"/>
  <c r="AF97" i="13"/>
  <c r="U97" i="13"/>
  <c r="T97" i="13"/>
  <c r="S97" i="13"/>
  <c r="R97" i="13"/>
  <c r="H97" i="13"/>
  <c r="Z97" i="13" s="1"/>
  <c r="E97" i="13"/>
  <c r="AI96" i="13"/>
  <c r="AG96" i="13"/>
  <c r="AF96" i="13"/>
  <c r="U96" i="13"/>
  <c r="T96" i="13"/>
  <c r="S96" i="13"/>
  <c r="R96" i="13"/>
  <c r="AC96" i="13"/>
  <c r="H96" i="13"/>
  <c r="Z96" i="13" s="1"/>
  <c r="E96" i="13"/>
  <c r="AI95" i="13"/>
  <c r="AG95" i="13"/>
  <c r="AF95" i="13"/>
  <c r="U95" i="13"/>
  <c r="T95" i="13"/>
  <c r="S95" i="13"/>
  <c r="R95" i="13"/>
  <c r="H95" i="13"/>
  <c r="Z95" i="13" s="1"/>
  <c r="E95" i="13"/>
  <c r="AI94" i="13"/>
  <c r="AG94" i="13"/>
  <c r="AF94" i="13"/>
  <c r="U94" i="13"/>
  <c r="T94" i="13"/>
  <c r="S94" i="13"/>
  <c r="R94" i="13"/>
  <c r="AD94" i="13"/>
  <c r="AC94" i="13"/>
  <c r="H94" i="13"/>
  <c r="Z94" i="13" s="1"/>
  <c r="E94" i="13"/>
  <c r="AI93" i="13"/>
  <c r="AG93" i="13"/>
  <c r="AF93" i="13"/>
  <c r="U93" i="13"/>
  <c r="T93" i="13"/>
  <c r="S93" i="13"/>
  <c r="R93" i="13"/>
  <c r="H93" i="13"/>
  <c r="Z93" i="13" s="1"/>
  <c r="E93" i="13"/>
  <c r="AI92" i="13"/>
  <c r="AG92" i="13"/>
  <c r="AF92" i="13"/>
  <c r="U92" i="13"/>
  <c r="T92" i="13"/>
  <c r="S92" i="13"/>
  <c r="R92" i="13"/>
  <c r="AD92" i="13"/>
  <c r="AC92" i="13"/>
  <c r="H92" i="13"/>
  <c r="E92" i="13"/>
  <c r="AI91" i="13"/>
  <c r="AG91" i="13"/>
  <c r="AF91" i="13"/>
  <c r="U91" i="13"/>
  <c r="T91" i="13"/>
  <c r="S91" i="13"/>
  <c r="R91" i="13"/>
  <c r="H91" i="13"/>
  <c r="Z91" i="13" s="1"/>
  <c r="E91" i="13"/>
  <c r="AI90" i="13"/>
  <c r="AG90" i="13"/>
  <c r="AF90" i="13"/>
  <c r="U90" i="13"/>
  <c r="T90" i="13"/>
  <c r="S90" i="13"/>
  <c r="R90" i="13"/>
  <c r="AC90" i="13"/>
  <c r="H90" i="13"/>
  <c r="Z90" i="13" s="1"/>
  <c r="E90" i="13"/>
  <c r="AI89" i="13"/>
  <c r="AG89" i="13"/>
  <c r="AF89" i="13"/>
  <c r="U89" i="13"/>
  <c r="T89" i="13"/>
  <c r="S89" i="13"/>
  <c r="R89" i="13"/>
  <c r="H89" i="13"/>
  <c r="E89" i="13"/>
  <c r="AI88" i="13"/>
  <c r="AG88" i="13"/>
  <c r="AF88" i="13"/>
  <c r="U88" i="13"/>
  <c r="T88" i="13"/>
  <c r="S88" i="13"/>
  <c r="R88" i="13"/>
  <c r="AC88" i="13"/>
  <c r="H88" i="13"/>
  <c r="E88" i="13"/>
  <c r="AI87" i="13"/>
  <c r="AG87" i="13"/>
  <c r="AF87" i="13"/>
  <c r="U87" i="13"/>
  <c r="T87" i="13"/>
  <c r="S87" i="13"/>
  <c r="R87" i="13"/>
  <c r="H87" i="13"/>
  <c r="Z87" i="13" s="1"/>
  <c r="E87" i="13"/>
  <c r="AI86" i="13"/>
  <c r="AG86" i="13"/>
  <c r="AF86" i="13"/>
  <c r="U86" i="13"/>
  <c r="T86" i="13"/>
  <c r="S86" i="13"/>
  <c r="R86" i="13"/>
  <c r="AC86" i="13"/>
  <c r="H86" i="13"/>
  <c r="Z86" i="13" s="1"/>
  <c r="E86" i="13"/>
  <c r="AI85" i="13"/>
  <c r="AG85" i="13"/>
  <c r="AF85" i="13"/>
  <c r="U85" i="13"/>
  <c r="T85" i="13"/>
  <c r="S85" i="13"/>
  <c r="R85" i="13"/>
  <c r="AD85" i="13"/>
  <c r="H85" i="13"/>
  <c r="Z85" i="13" s="1"/>
  <c r="E85" i="13"/>
  <c r="AI84" i="13"/>
  <c r="AG84" i="13"/>
  <c r="AF84" i="13"/>
  <c r="U84" i="13"/>
  <c r="T84" i="13"/>
  <c r="S84" i="13"/>
  <c r="R84" i="13"/>
  <c r="AD84" i="13"/>
  <c r="AC84" i="13"/>
  <c r="H84" i="13"/>
  <c r="Z84" i="13" s="1"/>
  <c r="E84" i="13"/>
  <c r="AI83" i="13"/>
  <c r="AG83" i="13"/>
  <c r="AF83" i="13"/>
  <c r="U83" i="13"/>
  <c r="T83" i="13"/>
  <c r="S83" i="13"/>
  <c r="R83" i="13"/>
  <c r="H83" i="13"/>
  <c r="Z83" i="13" s="1"/>
  <c r="E83" i="13"/>
  <c r="AI82" i="13"/>
  <c r="AG82" i="13"/>
  <c r="AF82" i="13"/>
  <c r="U82" i="13"/>
  <c r="T82" i="13"/>
  <c r="S82" i="13"/>
  <c r="R82" i="13"/>
  <c r="AD82" i="13"/>
  <c r="AC82" i="13"/>
  <c r="H82" i="13"/>
  <c r="Z82" i="13" s="1"/>
  <c r="E82" i="13"/>
  <c r="AI81" i="13"/>
  <c r="AG81" i="13"/>
  <c r="AF81" i="13"/>
  <c r="U81" i="13"/>
  <c r="T81" i="13"/>
  <c r="S81" i="13"/>
  <c r="R81" i="13"/>
  <c r="H81" i="13"/>
  <c r="Z81" i="13" s="1"/>
  <c r="E81" i="13"/>
  <c r="AI80" i="13"/>
  <c r="AG80" i="13"/>
  <c r="AF80" i="13"/>
  <c r="U80" i="13"/>
  <c r="T80" i="13"/>
  <c r="S80" i="13"/>
  <c r="R80" i="13"/>
  <c r="AD80" i="13"/>
  <c r="AC80" i="13"/>
  <c r="H80" i="13"/>
  <c r="Z80" i="13" s="1"/>
  <c r="E80" i="13"/>
  <c r="AI79" i="13"/>
  <c r="AG79" i="13"/>
  <c r="AF79" i="13"/>
  <c r="U79" i="13"/>
  <c r="T79" i="13"/>
  <c r="S79" i="13"/>
  <c r="R79" i="13"/>
  <c r="AC79" i="13"/>
  <c r="H79" i="13"/>
  <c r="Z79" i="13" s="1"/>
  <c r="E79" i="13"/>
  <c r="AI78" i="13"/>
  <c r="AG78" i="13"/>
  <c r="AF78" i="13"/>
  <c r="U78" i="13"/>
  <c r="T78" i="13"/>
  <c r="S78" i="13"/>
  <c r="R78" i="13"/>
  <c r="AD78" i="13"/>
  <c r="AC78" i="13"/>
  <c r="H78" i="13"/>
  <c r="Z78" i="13" s="1"/>
  <c r="E78" i="13"/>
  <c r="AI77" i="13"/>
  <c r="AG77" i="13"/>
  <c r="AF77" i="13"/>
  <c r="U77" i="13"/>
  <c r="T77" i="13"/>
  <c r="S77" i="13"/>
  <c r="R77" i="13"/>
  <c r="H77" i="13"/>
  <c r="Z77" i="13" s="1"/>
  <c r="E77" i="13"/>
  <c r="AI76" i="13"/>
  <c r="AG76" i="13"/>
  <c r="AF76" i="13"/>
  <c r="AD76" i="13"/>
  <c r="U76" i="13"/>
  <c r="T76" i="13"/>
  <c r="S76" i="13"/>
  <c r="R76" i="13"/>
  <c r="AC76" i="13"/>
  <c r="H76" i="13"/>
  <c r="Z76" i="13" s="1"/>
  <c r="E76" i="13"/>
  <c r="AI75" i="13"/>
  <c r="AG75" i="13"/>
  <c r="AF75" i="13"/>
  <c r="U75" i="13"/>
  <c r="T75" i="13"/>
  <c r="S75" i="13"/>
  <c r="R75" i="13"/>
  <c r="H75" i="13"/>
  <c r="Z75" i="13" s="1"/>
  <c r="E75" i="13"/>
  <c r="AI74" i="13"/>
  <c r="AG74" i="13"/>
  <c r="AF74" i="13"/>
  <c r="AC74" i="13"/>
  <c r="U74" i="13"/>
  <c r="T74" i="13"/>
  <c r="S74" i="13"/>
  <c r="R74" i="13"/>
  <c r="AD74" i="13"/>
  <c r="H74" i="13"/>
  <c r="Z74" i="13" s="1"/>
  <c r="E74" i="13"/>
  <c r="AI73" i="13"/>
  <c r="AG73" i="13"/>
  <c r="AF73" i="13"/>
  <c r="U73" i="13"/>
  <c r="T73" i="13"/>
  <c r="S73" i="13"/>
  <c r="R73" i="13"/>
  <c r="AD73" i="13"/>
  <c r="H73" i="13"/>
  <c r="Z73" i="13" s="1"/>
  <c r="E73" i="13"/>
  <c r="AI72" i="13"/>
  <c r="AG72" i="13"/>
  <c r="AF72" i="13"/>
  <c r="U72" i="13"/>
  <c r="T72" i="13"/>
  <c r="S72" i="13"/>
  <c r="R72" i="13"/>
  <c r="AD72" i="13"/>
  <c r="AC72" i="13"/>
  <c r="H72" i="13"/>
  <c r="Z72" i="13" s="1"/>
  <c r="E72" i="13"/>
  <c r="AI71" i="13"/>
  <c r="AG71" i="13"/>
  <c r="AF71" i="13"/>
  <c r="U71" i="13"/>
  <c r="T71" i="13"/>
  <c r="S71" i="13"/>
  <c r="R71" i="13"/>
  <c r="H71" i="13"/>
  <c r="Z71" i="13" s="1"/>
  <c r="E71" i="13"/>
  <c r="AI70" i="13"/>
  <c r="AG70" i="13"/>
  <c r="AF70" i="13"/>
  <c r="U70" i="13"/>
  <c r="T70" i="13"/>
  <c r="S70" i="13"/>
  <c r="R70" i="13"/>
  <c r="AD70" i="13"/>
  <c r="AC70" i="13"/>
  <c r="H70" i="13"/>
  <c r="Z70" i="13" s="1"/>
  <c r="E70" i="13"/>
  <c r="AI69" i="13"/>
  <c r="AG69" i="13"/>
  <c r="AF69" i="13"/>
  <c r="U69" i="13"/>
  <c r="T69" i="13"/>
  <c r="S69" i="13"/>
  <c r="R69" i="13"/>
  <c r="AC69" i="13"/>
  <c r="H69" i="13"/>
  <c r="Z69" i="13" s="1"/>
  <c r="E69" i="13"/>
  <c r="AI68" i="13"/>
  <c r="AG68" i="13"/>
  <c r="AF68" i="13"/>
  <c r="U68" i="13"/>
  <c r="T68" i="13"/>
  <c r="S68" i="13"/>
  <c r="R68" i="13"/>
  <c r="AD68" i="13"/>
  <c r="AC68" i="13"/>
  <c r="H68" i="13"/>
  <c r="Z68" i="13" s="1"/>
  <c r="E68" i="13"/>
  <c r="AI67" i="13"/>
  <c r="AG67" i="13"/>
  <c r="AF67" i="13"/>
  <c r="U67" i="13"/>
  <c r="T67" i="13"/>
  <c r="S67" i="13"/>
  <c r="R67" i="13"/>
  <c r="H67" i="13"/>
  <c r="Z67" i="13" s="1"/>
  <c r="E67" i="13"/>
  <c r="AI66" i="13"/>
  <c r="AG66" i="13"/>
  <c r="AF66" i="13"/>
  <c r="U66" i="13"/>
  <c r="T66" i="13"/>
  <c r="S66" i="13"/>
  <c r="R66" i="13"/>
  <c r="AD66" i="13"/>
  <c r="AC66" i="13"/>
  <c r="H66" i="13"/>
  <c r="Z66" i="13" s="1"/>
  <c r="E66" i="13"/>
  <c r="AI65" i="13"/>
  <c r="AG65" i="13"/>
  <c r="AF65" i="13"/>
  <c r="U65" i="13"/>
  <c r="T65" i="13"/>
  <c r="S65" i="13"/>
  <c r="R65" i="13"/>
  <c r="H65" i="13"/>
  <c r="Z65" i="13" s="1"/>
  <c r="E65" i="13"/>
  <c r="AI64" i="13"/>
  <c r="AG64" i="13"/>
  <c r="AF64" i="13"/>
  <c r="U64" i="13"/>
  <c r="T64" i="13"/>
  <c r="S64" i="13"/>
  <c r="R64" i="13"/>
  <c r="AC64" i="13"/>
  <c r="H64" i="13"/>
  <c r="Z64" i="13" s="1"/>
  <c r="E64" i="13"/>
  <c r="AI63" i="13"/>
  <c r="AG63" i="13"/>
  <c r="AF63" i="13"/>
  <c r="U63" i="13"/>
  <c r="T63" i="13"/>
  <c r="S63" i="13"/>
  <c r="R63" i="13"/>
  <c r="AC63" i="13"/>
  <c r="H63" i="13"/>
  <c r="Z63" i="13" s="1"/>
  <c r="E63" i="13"/>
  <c r="AI62" i="13"/>
  <c r="AG62" i="13"/>
  <c r="AF62" i="13"/>
  <c r="U62" i="13"/>
  <c r="T62" i="13"/>
  <c r="S62" i="13"/>
  <c r="R62" i="13"/>
  <c r="AD62" i="13"/>
  <c r="AC62" i="13"/>
  <c r="H62" i="13"/>
  <c r="Z62" i="13" s="1"/>
  <c r="E62" i="13"/>
  <c r="AI61" i="13"/>
  <c r="AG61" i="13"/>
  <c r="AF61" i="13"/>
  <c r="U61" i="13"/>
  <c r="T61" i="13"/>
  <c r="S61" i="13"/>
  <c r="R61" i="13"/>
  <c r="H61" i="13"/>
  <c r="Z61" i="13" s="1"/>
  <c r="E61" i="13"/>
  <c r="AI60" i="13"/>
  <c r="AG60" i="13"/>
  <c r="AF60" i="13"/>
  <c r="U60" i="13"/>
  <c r="T60" i="13"/>
  <c r="S60" i="13"/>
  <c r="R60" i="13"/>
  <c r="AC60" i="13"/>
  <c r="H60" i="13"/>
  <c r="Z60" i="13" s="1"/>
  <c r="E60" i="13"/>
  <c r="AI59" i="13"/>
  <c r="AG59" i="13"/>
  <c r="AF59" i="13"/>
  <c r="U59" i="13"/>
  <c r="T59" i="13"/>
  <c r="S59" i="13"/>
  <c r="R59" i="13"/>
  <c r="H59" i="13"/>
  <c r="Z59" i="13" s="1"/>
  <c r="E59" i="13"/>
  <c r="AI58" i="13"/>
  <c r="AG58" i="13"/>
  <c r="AF58" i="13"/>
  <c r="U58" i="13"/>
  <c r="T58" i="13"/>
  <c r="S58" i="13"/>
  <c r="R58" i="13"/>
  <c r="AD58" i="13"/>
  <c r="AC58" i="13"/>
  <c r="H58" i="13"/>
  <c r="Z58" i="13" s="1"/>
  <c r="E58" i="13"/>
  <c r="AI57" i="13"/>
  <c r="AG57" i="13"/>
  <c r="AF57" i="13"/>
  <c r="U57" i="13"/>
  <c r="T57" i="13"/>
  <c r="S57" i="13"/>
  <c r="R57" i="13"/>
  <c r="H57" i="13"/>
  <c r="Z57" i="13" s="1"/>
  <c r="E57" i="13"/>
  <c r="AI56" i="13"/>
  <c r="AG56" i="13"/>
  <c r="AF56" i="13"/>
  <c r="AC56" i="13"/>
  <c r="U56" i="13"/>
  <c r="T56" i="13"/>
  <c r="S56" i="13"/>
  <c r="R56" i="13"/>
  <c r="H56" i="13"/>
  <c r="Z56" i="13" s="1"/>
  <c r="E56" i="13"/>
  <c r="AI55" i="13"/>
  <c r="AG55" i="13"/>
  <c r="AF55" i="13"/>
  <c r="U55" i="13"/>
  <c r="T55" i="13"/>
  <c r="S55" i="13"/>
  <c r="R55" i="13"/>
  <c r="AD55" i="13"/>
  <c r="H55" i="13"/>
  <c r="Z55" i="13" s="1"/>
  <c r="E55" i="13"/>
  <c r="AI54" i="13"/>
  <c r="AG54" i="13"/>
  <c r="AF54" i="13"/>
  <c r="U54" i="13"/>
  <c r="T54" i="13"/>
  <c r="S54" i="13"/>
  <c r="R54" i="13"/>
  <c r="AD54" i="13"/>
  <c r="AC54" i="13"/>
  <c r="H54" i="13"/>
  <c r="Z54" i="13" s="1"/>
  <c r="E54" i="13"/>
  <c r="AI53" i="13"/>
  <c r="AG53" i="13"/>
  <c r="AF53" i="13"/>
  <c r="U53" i="13"/>
  <c r="T53" i="13"/>
  <c r="S53" i="13"/>
  <c r="R53" i="13"/>
  <c r="H53" i="13"/>
  <c r="Z53" i="13" s="1"/>
  <c r="E53" i="13"/>
  <c r="AI52" i="13"/>
  <c r="AG52" i="13"/>
  <c r="AF52" i="13"/>
  <c r="AC52" i="13"/>
  <c r="U52" i="13"/>
  <c r="T52" i="13"/>
  <c r="S52" i="13"/>
  <c r="R52" i="13"/>
  <c r="H52" i="13"/>
  <c r="Z52" i="13" s="1"/>
  <c r="E52" i="13"/>
  <c r="AI51" i="13"/>
  <c r="AG51" i="13"/>
  <c r="AF51" i="13"/>
  <c r="U51" i="13"/>
  <c r="T51" i="13"/>
  <c r="S51" i="13"/>
  <c r="R51" i="13"/>
  <c r="H51" i="13"/>
  <c r="Z51" i="13" s="1"/>
  <c r="E51" i="13"/>
  <c r="AI50" i="13"/>
  <c r="AG50" i="13"/>
  <c r="AF50" i="13"/>
  <c r="U50" i="13"/>
  <c r="T50" i="13"/>
  <c r="S50" i="13"/>
  <c r="R50" i="13"/>
  <c r="AD50" i="13"/>
  <c r="AC50" i="13"/>
  <c r="H50" i="13"/>
  <c r="Z50" i="13" s="1"/>
  <c r="E50" i="13"/>
  <c r="AI49" i="13"/>
  <c r="AG49" i="13"/>
  <c r="AF49" i="13"/>
  <c r="U49" i="13"/>
  <c r="T49" i="13"/>
  <c r="S49" i="13"/>
  <c r="R49" i="13"/>
  <c r="AC49" i="13"/>
  <c r="H49" i="13"/>
  <c r="Z49" i="13" s="1"/>
  <c r="E49" i="13"/>
  <c r="AI48" i="13"/>
  <c r="AG48" i="13"/>
  <c r="AF48" i="13"/>
  <c r="U48" i="13"/>
  <c r="T48" i="13"/>
  <c r="S48" i="13"/>
  <c r="R48" i="13"/>
  <c r="AC48" i="13"/>
  <c r="H48" i="13"/>
  <c r="Z48" i="13" s="1"/>
  <c r="E48" i="13"/>
  <c r="AI47" i="13"/>
  <c r="AG47" i="13"/>
  <c r="AF47" i="13"/>
  <c r="U47" i="13"/>
  <c r="T47" i="13"/>
  <c r="S47" i="13"/>
  <c r="R47" i="13"/>
  <c r="H47" i="13"/>
  <c r="Z47" i="13" s="1"/>
  <c r="E47" i="13"/>
  <c r="AI46" i="13"/>
  <c r="AG46" i="13"/>
  <c r="AF46" i="13"/>
  <c r="U46" i="13"/>
  <c r="T46" i="13"/>
  <c r="S46" i="13"/>
  <c r="R46" i="13"/>
  <c r="AD46" i="13"/>
  <c r="AC46" i="13"/>
  <c r="H46" i="13"/>
  <c r="Z46" i="13" s="1"/>
  <c r="E46" i="13"/>
  <c r="AI45" i="13"/>
  <c r="AG45" i="13"/>
  <c r="AF45" i="13"/>
  <c r="U45" i="13"/>
  <c r="T45" i="13"/>
  <c r="S45" i="13"/>
  <c r="R45" i="13"/>
  <c r="H45" i="13"/>
  <c r="E45" i="13"/>
  <c r="AI44" i="13"/>
  <c r="AG44" i="13"/>
  <c r="AF44" i="13"/>
  <c r="U44" i="13"/>
  <c r="T44" i="13"/>
  <c r="S44" i="13"/>
  <c r="R44" i="13"/>
  <c r="AC44" i="13"/>
  <c r="H44" i="13"/>
  <c r="Z44" i="13" s="1"/>
  <c r="E44" i="13"/>
  <c r="AI43" i="13"/>
  <c r="AG43" i="13"/>
  <c r="AF43" i="13"/>
  <c r="U43" i="13"/>
  <c r="T43" i="13"/>
  <c r="S43" i="13"/>
  <c r="R43" i="13"/>
  <c r="AC43" i="13"/>
  <c r="H43" i="13"/>
  <c r="Z43" i="13" s="1"/>
  <c r="E43" i="13"/>
  <c r="AI42" i="13"/>
  <c r="AG42" i="13"/>
  <c r="AF42" i="13"/>
  <c r="U42" i="13"/>
  <c r="T42" i="13"/>
  <c r="S42" i="13"/>
  <c r="R42" i="13"/>
  <c r="AD42" i="13"/>
  <c r="AC42" i="13"/>
  <c r="H42" i="13"/>
  <c r="Z42" i="13" s="1"/>
  <c r="E42" i="13"/>
  <c r="AI41" i="13"/>
  <c r="AG41" i="13"/>
  <c r="AF41" i="13"/>
  <c r="U41" i="13"/>
  <c r="T41" i="13"/>
  <c r="S41" i="13"/>
  <c r="R41" i="13"/>
  <c r="H41" i="13"/>
  <c r="E41" i="13"/>
  <c r="AI40" i="13"/>
  <c r="AG40" i="13"/>
  <c r="AF40" i="13"/>
  <c r="U40" i="13"/>
  <c r="T40" i="13"/>
  <c r="S40" i="13"/>
  <c r="R40" i="13"/>
  <c r="AC40" i="13"/>
  <c r="H40" i="13"/>
  <c r="Z40" i="13" s="1"/>
  <c r="E40" i="13"/>
  <c r="AI39" i="13"/>
  <c r="AG39" i="13"/>
  <c r="AF39" i="13"/>
  <c r="U39" i="13"/>
  <c r="T39" i="13"/>
  <c r="S39" i="13"/>
  <c r="R39" i="13"/>
  <c r="H39" i="13"/>
  <c r="Z39" i="13" s="1"/>
  <c r="E39" i="13"/>
  <c r="AI38" i="13"/>
  <c r="AG38" i="13"/>
  <c r="AF38" i="13"/>
  <c r="AC38" i="13"/>
  <c r="U38" i="13"/>
  <c r="T38" i="13"/>
  <c r="S38" i="13"/>
  <c r="R38" i="13"/>
  <c r="AD38" i="13"/>
  <c r="H38" i="13"/>
  <c r="Z38" i="13" s="1"/>
  <c r="E38" i="13"/>
  <c r="AI37" i="13"/>
  <c r="AG37" i="13"/>
  <c r="AF37" i="13"/>
  <c r="U37" i="13"/>
  <c r="T37" i="13"/>
  <c r="S37" i="13"/>
  <c r="R37" i="13"/>
  <c r="AC37" i="13"/>
  <c r="H37" i="13"/>
  <c r="Z37" i="13" s="1"/>
  <c r="E37" i="13"/>
  <c r="AI36" i="13"/>
  <c r="AG36" i="13"/>
  <c r="AF36" i="13"/>
  <c r="U36" i="13"/>
  <c r="T36" i="13"/>
  <c r="S36" i="13"/>
  <c r="R36" i="13"/>
  <c r="AC36" i="13"/>
  <c r="H36" i="13"/>
  <c r="Z36" i="13" s="1"/>
  <c r="E36" i="13"/>
  <c r="AI35" i="13"/>
  <c r="AG35" i="13"/>
  <c r="AF35" i="13"/>
  <c r="U35" i="13"/>
  <c r="T35" i="13"/>
  <c r="S35" i="13"/>
  <c r="R35" i="13"/>
  <c r="H35" i="13"/>
  <c r="Z35" i="13" s="1"/>
  <c r="E35" i="13"/>
  <c r="AI34" i="13"/>
  <c r="AG34" i="13"/>
  <c r="AF34" i="13"/>
  <c r="U34" i="13"/>
  <c r="T34" i="13"/>
  <c r="S34" i="13"/>
  <c r="R34" i="13"/>
  <c r="AD34" i="13"/>
  <c r="AC34" i="13"/>
  <c r="H34" i="13"/>
  <c r="E34" i="13"/>
  <c r="AI33" i="13"/>
  <c r="AG33" i="13"/>
  <c r="AF33" i="13"/>
  <c r="U33" i="13"/>
  <c r="T33" i="13"/>
  <c r="S33" i="13"/>
  <c r="R33" i="13"/>
  <c r="H33" i="13"/>
  <c r="Z33" i="13" s="1"/>
  <c r="E33" i="13"/>
  <c r="AI32" i="13"/>
  <c r="AG32" i="13"/>
  <c r="AF32" i="13"/>
  <c r="AC32" i="13"/>
  <c r="U32" i="13"/>
  <c r="T32" i="13"/>
  <c r="S32" i="13"/>
  <c r="R32" i="13"/>
  <c r="AD32" i="13"/>
  <c r="H32" i="13"/>
  <c r="Z32" i="13" s="1"/>
  <c r="E32" i="13"/>
  <c r="AI31" i="13"/>
  <c r="AG31" i="13"/>
  <c r="AF31" i="13"/>
  <c r="U31" i="13"/>
  <c r="T31" i="13"/>
  <c r="S31" i="13"/>
  <c r="R31" i="13"/>
  <c r="H31" i="13"/>
  <c r="Z31" i="13" s="1"/>
  <c r="E31" i="13"/>
  <c r="AI30" i="13"/>
  <c r="AG30" i="13"/>
  <c r="AF30" i="13"/>
  <c r="U30" i="13"/>
  <c r="T30" i="13"/>
  <c r="S30" i="13"/>
  <c r="R30" i="13"/>
  <c r="AD30" i="13"/>
  <c r="AC30" i="13"/>
  <c r="H30" i="13"/>
  <c r="Z30" i="13" s="1"/>
  <c r="E30" i="13"/>
  <c r="AI29" i="13"/>
  <c r="AG29" i="13"/>
  <c r="AF29" i="13"/>
  <c r="U29" i="13"/>
  <c r="T29" i="13"/>
  <c r="S29" i="13"/>
  <c r="R29" i="13"/>
  <c r="H29" i="13"/>
  <c r="Z29" i="13" s="1"/>
  <c r="E29" i="13"/>
  <c r="AI28" i="13"/>
  <c r="AG28" i="13"/>
  <c r="AF28" i="13"/>
  <c r="U28" i="13"/>
  <c r="T28" i="13"/>
  <c r="S28" i="13"/>
  <c r="R28" i="13"/>
  <c r="AD28" i="13"/>
  <c r="AC28" i="13"/>
  <c r="H28" i="13"/>
  <c r="Z28" i="13" s="1"/>
  <c r="E28" i="13"/>
  <c r="AI27" i="13"/>
  <c r="AG27" i="13"/>
  <c r="AF27" i="13"/>
  <c r="U27" i="13"/>
  <c r="T27" i="13"/>
  <c r="S27" i="13"/>
  <c r="R27" i="13"/>
  <c r="H27" i="13"/>
  <c r="Z27" i="13" s="1"/>
  <c r="E27" i="13"/>
  <c r="AI26" i="13"/>
  <c r="AG26" i="13"/>
  <c r="AF26" i="13"/>
  <c r="AC26" i="13"/>
  <c r="U26" i="13"/>
  <c r="T26" i="13"/>
  <c r="S26" i="13"/>
  <c r="R26" i="13"/>
  <c r="AD26" i="13"/>
  <c r="H26" i="13"/>
  <c r="Z26" i="13" s="1"/>
  <c r="E26" i="13"/>
  <c r="AI25" i="13"/>
  <c r="AG25" i="13"/>
  <c r="AF25" i="13"/>
  <c r="U25" i="13"/>
  <c r="T25" i="13"/>
  <c r="S25" i="13"/>
  <c r="R25" i="13"/>
  <c r="H25" i="13"/>
  <c r="Z25" i="13" s="1"/>
  <c r="E25" i="13"/>
  <c r="AI24" i="13"/>
  <c r="AG24" i="13"/>
  <c r="AF24" i="13"/>
  <c r="AC24" i="13"/>
  <c r="U24" i="13"/>
  <c r="T24" i="13"/>
  <c r="S24" i="13"/>
  <c r="R24" i="13"/>
  <c r="AD24" i="13"/>
  <c r="H24" i="13"/>
  <c r="Z24" i="13" s="1"/>
  <c r="E24" i="13"/>
  <c r="AI23" i="13"/>
  <c r="AG23" i="13"/>
  <c r="AF23" i="13"/>
  <c r="U23" i="13"/>
  <c r="T23" i="13"/>
  <c r="S23" i="13"/>
  <c r="R23" i="13"/>
  <c r="H23" i="13"/>
  <c r="Z23" i="13" s="1"/>
  <c r="E23" i="13"/>
  <c r="AI22" i="13"/>
  <c r="AG22" i="13"/>
  <c r="AF22" i="13"/>
  <c r="U22" i="13"/>
  <c r="T22" i="13"/>
  <c r="S22" i="13"/>
  <c r="R22" i="13"/>
  <c r="AD22" i="13"/>
  <c r="AC22" i="13"/>
  <c r="H22" i="13"/>
  <c r="Z22" i="13" s="1"/>
  <c r="E22" i="13"/>
  <c r="AI21" i="13"/>
  <c r="AG21" i="13"/>
  <c r="AF21" i="13"/>
  <c r="U21" i="13"/>
  <c r="T21" i="13"/>
  <c r="S21" i="13"/>
  <c r="R21" i="13"/>
  <c r="H21" i="13"/>
  <c r="Z21" i="13" s="1"/>
  <c r="E21" i="13"/>
  <c r="AI20" i="13"/>
  <c r="AG20" i="13"/>
  <c r="AF20" i="13"/>
  <c r="AC20" i="13"/>
  <c r="U20" i="13"/>
  <c r="T20" i="13"/>
  <c r="S20" i="13"/>
  <c r="R20" i="13"/>
  <c r="AD20" i="13"/>
  <c r="H20" i="13"/>
  <c r="E20" i="13"/>
  <c r="AI19" i="13"/>
  <c r="AG19" i="13"/>
  <c r="AF19" i="13"/>
  <c r="U19" i="13"/>
  <c r="T19" i="13"/>
  <c r="S19" i="13"/>
  <c r="R19" i="13"/>
  <c r="H19" i="13"/>
  <c r="Z19" i="13" s="1"/>
  <c r="E19" i="13"/>
  <c r="AI18" i="13"/>
  <c r="AG18" i="13"/>
  <c r="AF18" i="13"/>
  <c r="U18" i="13"/>
  <c r="T18" i="13"/>
  <c r="S18" i="13"/>
  <c r="R18" i="13"/>
  <c r="AD18" i="13"/>
  <c r="AC18" i="13"/>
  <c r="H18" i="13"/>
  <c r="Z18" i="13" s="1"/>
  <c r="E18" i="13"/>
  <c r="AI17" i="13"/>
  <c r="AG17" i="13"/>
  <c r="AF17" i="13"/>
  <c r="AD17" i="13"/>
  <c r="U17" i="13"/>
  <c r="T17" i="13"/>
  <c r="S17" i="13"/>
  <c r="R17" i="13"/>
  <c r="H17" i="13"/>
  <c r="Z17" i="13" s="1"/>
  <c r="E17" i="13"/>
  <c r="AI16" i="13"/>
  <c r="AG16" i="13"/>
  <c r="AF16" i="13"/>
  <c r="AD16" i="13"/>
  <c r="U16" i="13"/>
  <c r="T16" i="13"/>
  <c r="S16" i="13"/>
  <c r="R16" i="13"/>
  <c r="AC16" i="13"/>
  <c r="H16" i="13"/>
  <c r="Z16" i="13" s="1"/>
  <c r="E16" i="13"/>
  <c r="AI15" i="13"/>
  <c r="AG15" i="13"/>
  <c r="AF15" i="13"/>
  <c r="U15" i="13"/>
  <c r="T15" i="13"/>
  <c r="S15" i="13"/>
  <c r="R15" i="13"/>
  <c r="AC15" i="13"/>
  <c r="H15" i="13"/>
  <c r="Z15" i="13" s="1"/>
  <c r="E15" i="13"/>
  <c r="AI14" i="13"/>
  <c r="AG14" i="13"/>
  <c r="AF14" i="13"/>
  <c r="U14" i="13"/>
  <c r="T14" i="13"/>
  <c r="S14" i="13"/>
  <c r="R14" i="13"/>
  <c r="AD14" i="13"/>
  <c r="AC14" i="13"/>
  <c r="H14" i="13"/>
  <c r="Z14" i="13" s="1"/>
  <c r="E14" i="13"/>
  <c r="AI13" i="13"/>
  <c r="AG13" i="13"/>
  <c r="AF13" i="13"/>
  <c r="U13" i="13"/>
  <c r="T13" i="13"/>
  <c r="S13" i="13"/>
  <c r="R13" i="13"/>
  <c r="H13" i="13"/>
  <c r="Z13" i="13" s="1"/>
  <c r="E13" i="13"/>
  <c r="AI12" i="13"/>
  <c r="AG12" i="13"/>
  <c r="AF12" i="13"/>
  <c r="U12" i="13"/>
  <c r="T12" i="13"/>
  <c r="S12" i="13"/>
  <c r="R12" i="13"/>
  <c r="AC12" i="13"/>
  <c r="H12" i="13"/>
  <c r="Z12" i="13" s="1"/>
  <c r="E12" i="13"/>
  <c r="AI11" i="13"/>
  <c r="AG11" i="13"/>
  <c r="AF11" i="13"/>
  <c r="U11" i="13"/>
  <c r="T11" i="13"/>
  <c r="S11" i="13"/>
  <c r="R11" i="13"/>
  <c r="H11" i="13"/>
  <c r="E11" i="13"/>
  <c r="AI10" i="13"/>
  <c r="AG10" i="13"/>
  <c r="AF10" i="13"/>
  <c r="AC10" i="13"/>
  <c r="U10" i="13"/>
  <c r="T10" i="13"/>
  <c r="S10" i="13"/>
  <c r="R10" i="13"/>
  <c r="H10" i="13"/>
  <c r="Z10" i="13" s="1"/>
  <c r="E10" i="13"/>
  <c r="AI9" i="13"/>
  <c r="AG9" i="13"/>
  <c r="AF9" i="13"/>
  <c r="U9" i="13"/>
  <c r="T9" i="13"/>
  <c r="S9" i="13"/>
  <c r="R9" i="13"/>
  <c r="H9" i="13"/>
  <c r="Z9" i="13" s="1"/>
  <c r="E9" i="13"/>
  <c r="AI8" i="13"/>
  <c r="AG8" i="13"/>
  <c r="AF8" i="13"/>
  <c r="U8" i="13"/>
  <c r="T8" i="13"/>
  <c r="S8" i="13"/>
  <c r="R8" i="13"/>
  <c r="AD8" i="13"/>
  <c r="AC8" i="13"/>
  <c r="H8" i="13"/>
  <c r="Z8" i="13" s="1"/>
  <c r="E8" i="13"/>
  <c r="AI7" i="13"/>
  <c r="AG7" i="13"/>
  <c r="AF7" i="13"/>
  <c r="AD7" i="13"/>
  <c r="E3" i="15" s="1"/>
  <c r="U7" i="13"/>
  <c r="T7" i="13"/>
  <c r="S7" i="13"/>
  <c r="R7" i="13"/>
  <c r="H7" i="13"/>
  <c r="Z7" i="13" s="1"/>
  <c r="E7" i="13"/>
  <c r="AI6" i="13"/>
  <c r="AG6" i="13"/>
  <c r="AF6" i="13"/>
  <c r="U6" i="13"/>
  <c r="T6" i="13"/>
  <c r="S6" i="13"/>
  <c r="R6" i="13"/>
  <c r="AD6" i="13"/>
  <c r="AC6" i="13"/>
  <c r="H6" i="13"/>
  <c r="Z6" i="13" s="1"/>
  <c r="E6" i="13"/>
  <c r="AI5" i="13"/>
  <c r="AG5" i="13"/>
  <c r="AF5" i="13"/>
  <c r="W5" i="13"/>
  <c r="U5" i="13"/>
  <c r="T5" i="13"/>
  <c r="S5" i="13"/>
  <c r="R5" i="13"/>
  <c r="Y5" i="13"/>
  <c r="AD5" i="13" s="1"/>
  <c r="V5" i="13"/>
  <c r="H5" i="13"/>
  <c r="E5" i="13"/>
  <c r="D5" i="13"/>
  <c r="Z92" i="13" l="1"/>
  <c r="AA5" i="13"/>
  <c r="Z5" i="13"/>
  <c r="AB5" i="13" s="1"/>
  <c r="AB8" i="13"/>
  <c r="AB10" i="13"/>
  <c r="AB12" i="13"/>
  <c r="AB16" i="13"/>
  <c r="AB18" i="13"/>
  <c r="AB28" i="13"/>
  <c r="AB50" i="13"/>
  <c r="AB56" i="13"/>
  <c r="AB62" i="13"/>
  <c r="AB70" i="13"/>
  <c r="G92" i="13"/>
  <c r="Q92" i="13" s="1"/>
  <c r="AB87" i="13"/>
  <c r="AB71" i="13"/>
  <c r="AB69" i="13"/>
  <c r="AB31" i="13"/>
  <c r="AB25" i="13"/>
  <c r="AB7" i="13"/>
  <c r="AB6" i="13"/>
  <c r="AB9" i="13"/>
  <c r="G84" i="13"/>
  <c r="Q84" i="13" s="1"/>
  <c r="G91" i="13"/>
  <c r="Q91" i="13" s="1"/>
  <c r="AA79" i="13"/>
  <c r="AA69" i="13"/>
  <c r="AA95" i="13"/>
  <c r="AA75" i="13"/>
  <c r="AA29" i="13"/>
  <c r="AA20" i="13"/>
  <c r="AA22" i="13"/>
  <c r="AA58" i="13"/>
  <c r="AA60" i="13"/>
  <c r="AA70" i="13"/>
  <c r="AA87" i="13"/>
  <c r="AA61" i="13"/>
  <c r="AA10" i="13"/>
  <c r="G76" i="13"/>
  <c r="Q76" i="13" s="1"/>
  <c r="AA89" i="13"/>
  <c r="AA27" i="13"/>
  <c r="AB27" i="13" s="1"/>
  <c r="AA21" i="13"/>
  <c r="AA9" i="13"/>
  <c r="AA18" i="13"/>
  <c r="AA54" i="13"/>
  <c r="AA56" i="13"/>
  <c r="AA91" i="13"/>
  <c r="AA71" i="13"/>
  <c r="AA25" i="13"/>
  <c r="AA14" i="13"/>
  <c r="AA16" i="13"/>
  <c r="AA28" i="13"/>
  <c r="AA42" i="13"/>
  <c r="AA52" i="13"/>
  <c r="AA86" i="13"/>
  <c r="AA64" i="13"/>
  <c r="AB64" i="13" s="1"/>
  <c r="AA97" i="13"/>
  <c r="AA73" i="13"/>
  <c r="AA31" i="13"/>
  <c r="AA23" i="13"/>
  <c r="AA6" i="13"/>
  <c r="AA12" i="13"/>
  <c r="AA24" i="13"/>
  <c r="AA38" i="13"/>
  <c r="AA40" i="13"/>
  <c r="AB40" i="13" s="1"/>
  <c r="AA44" i="13"/>
  <c r="AA46" i="13"/>
  <c r="G47" i="13"/>
  <c r="Q47" i="13" s="1"/>
  <c r="AA48" i="13"/>
  <c r="AA50" i="13"/>
  <c r="AA11" i="13"/>
  <c r="Z11" i="13" s="1"/>
  <c r="AA7" i="13"/>
  <c r="AA8" i="13"/>
  <c r="AA26" i="13"/>
  <c r="AA34" i="13"/>
  <c r="Z34" i="13" s="1"/>
  <c r="AA36" i="13"/>
  <c r="AA78" i="13"/>
  <c r="AA92" i="13"/>
  <c r="AA94" i="13"/>
  <c r="AB94" i="13" s="1"/>
  <c r="AA62" i="13"/>
  <c r="AA66" i="13"/>
  <c r="AA68" i="13"/>
  <c r="AA76" i="13"/>
  <c r="AA13" i="13"/>
  <c r="G75" i="13"/>
  <c r="Q75" i="13" s="1"/>
  <c r="G31" i="13"/>
  <c r="Q31" i="13" s="1"/>
  <c r="G95" i="13"/>
  <c r="Q95" i="13" s="1"/>
  <c r="G51" i="13"/>
  <c r="Q51" i="13" s="1"/>
  <c r="G35" i="13"/>
  <c r="Q35" i="13" s="1"/>
  <c r="G33" i="13"/>
  <c r="AD11" i="13"/>
  <c r="G45" i="13"/>
  <c r="Q45" i="13" s="1"/>
  <c r="G96" i="13"/>
  <c r="Q96" i="13" s="1"/>
  <c r="G39" i="13"/>
  <c r="Q39" i="13" s="1"/>
  <c r="G61" i="13"/>
  <c r="G94" i="13"/>
  <c r="Q94" i="13" s="1"/>
  <c r="G6" i="13"/>
  <c r="Q6" i="13" s="1"/>
  <c r="G15" i="13"/>
  <c r="Q15" i="13" s="1"/>
  <c r="G19" i="13"/>
  <c r="Q19" i="13" s="1"/>
  <c r="G55" i="13"/>
  <c r="Q55" i="13" s="1"/>
  <c r="G65" i="13"/>
  <c r="Q65" i="13" s="1"/>
  <c r="G43" i="13"/>
  <c r="Q43" i="13" s="1"/>
  <c r="G49" i="13"/>
  <c r="Q49" i="13" s="1"/>
  <c r="G87" i="13"/>
  <c r="Q87" i="13" s="1"/>
  <c r="G59" i="13"/>
  <c r="Q59" i="13" s="1"/>
  <c r="G78" i="13"/>
  <c r="Q78" i="13" s="1"/>
  <c r="G82" i="13"/>
  <c r="Q82" i="13" s="1"/>
  <c r="G14" i="13"/>
  <c r="Q14" i="13" s="1"/>
  <c r="G23" i="13"/>
  <c r="Q23" i="13" s="1"/>
  <c r="G38" i="13"/>
  <c r="Q38" i="13" s="1"/>
  <c r="G40" i="13"/>
  <c r="Q40" i="13" s="1"/>
  <c r="G56" i="13"/>
  <c r="Q56" i="13" s="1"/>
  <c r="G68" i="13"/>
  <c r="Q68" i="13" s="1"/>
  <c r="G71" i="13"/>
  <c r="Q71" i="13" s="1"/>
  <c r="G74" i="13"/>
  <c r="Q74" i="13" s="1"/>
  <c r="G5" i="13"/>
  <c r="Q5" i="13" s="1"/>
  <c r="G9" i="13"/>
  <c r="Q9" i="13" s="1"/>
  <c r="G41" i="13"/>
  <c r="Q41" i="13" s="1"/>
  <c r="G57" i="13"/>
  <c r="Q57" i="13" s="1"/>
  <c r="AC73" i="13"/>
  <c r="G83" i="13"/>
  <c r="Q83" i="13" s="1"/>
  <c r="G98" i="13"/>
  <c r="Q98" i="13" s="1"/>
  <c r="G13" i="13"/>
  <c r="Q13" i="13" s="1"/>
  <c r="G18" i="13"/>
  <c r="Q18" i="13" s="1"/>
  <c r="G34" i="13"/>
  <c r="Q34" i="13" s="1"/>
  <c r="G50" i="13"/>
  <c r="Q50" i="13" s="1"/>
  <c r="G52" i="13"/>
  <c r="Q52" i="13" s="1"/>
  <c r="G20" i="13"/>
  <c r="Q20" i="13" s="1"/>
  <c r="G36" i="13"/>
  <c r="Q36" i="13" s="1"/>
  <c r="G12" i="13"/>
  <c r="Q12" i="13" s="1"/>
  <c r="G37" i="13"/>
  <c r="Q37" i="13" s="1"/>
  <c r="G53" i="13"/>
  <c r="Q53" i="13" s="1"/>
  <c r="G64" i="13"/>
  <c r="Q64" i="13" s="1"/>
  <c r="G67" i="13"/>
  <c r="Q67" i="13" s="1"/>
  <c r="G69" i="13"/>
  <c r="Q69" i="13" s="1"/>
  <c r="AD97" i="13"/>
  <c r="G7" i="13"/>
  <c r="Q7" i="13" s="1"/>
  <c r="G8" i="13"/>
  <c r="Q8" i="13" s="1"/>
  <c r="G16" i="13"/>
  <c r="Q16" i="13" s="1"/>
  <c r="G17" i="13"/>
  <c r="Q17" i="13" s="1"/>
  <c r="G22" i="13"/>
  <c r="Q22" i="13" s="1"/>
  <c r="G28" i="13"/>
  <c r="Q28" i="13" s="1"/>
  <c r="G29" i="13"/>
  <c r="Q29" i="13" s="1"/>
  <c r="G46" i="13"/>
  <c r="Q46" i="13" s="1"/>
  <c r="G48" i="13"/>
  <c r="Q48" i="13" s="1"/>
  <c r="G79" i="13"/>
  <c r="Q79" i="13" s="1"/>
  <c r="G80" i="13"/>
  <c r="Q80" i="13" s="1"/>
  <c r="G89" i="13"/>
  <c r="Q89" i="13" s="1"/>
  <c r="G90" i="13"/>
  <c r="Q90" i="13" s="1"/>
  <c r="G97" i="13"/>
  <c r="Q97" i="13" s="1"/>
  <c r="G26" i="13"/>
  <c r="Q26" i="13" s="1"/>
  <c r="G32" i="13"/>
  <c r="Q32" i="13" s="1"/>
  <c r="G73" i="13"/>
  <c r="Q73" i="13" s="1"/>
  <c r="G27" i="13"/>
  <c r="Q27" i="13" s="1"/>
  <c r="G21" i="13"/>
  <c r="Q21" i="13" s="1"/>
  <c r="G25" i="13"/>
  <c r="Q25" i="13" s="1"/>
  <c r="G42" i="13"/>
  <c r="Q42" i="13" s="1"/>
  <c r="G44" i="13"/>
  <c r="Q44" i="13" s="1"/>
  <c r="G60" i="13"/>
  <c r="Q60" i="13" s="1"/>
  <c r="G63" i="13"/>
  <c r="Q63" i="13" s="1"/>
  <c r="G72" i="13"/>
  <c r="Q72" i="13" s="1"/>
  <c r="G77" i="13"/>
  <c r="Q77" i="13" s="1"/>
  <c r="AD64" i="13"/>
  <c r="G11" i="13"/>
  <c r="Q11" i="13" s="1"/>
  <c r="AD36" i="13"/>
  <c r="AD40" i="13"/>
  <c r="AD44" i="13"/>
  <c r="AD48" i="13"/>
  <c r="AD52" i="13"/>
  <c r="AD56" i="13"/>
  <c r="AD60" i="13"/>
  <c r="G10" i="13"/>
  <c r="Q10" i="13" s="1"/>
  <c r="G24" i="13"/>
  <c r="Q24" i="13" s="1"/>
  <c r="G85" i="13"/>
  <c r="Q85" i="13" s="1"/>
  <c r="G30" i="13"/>
  <c r="Q30" i="13" s="1"/>
  <c r="G62" i="13"/>
  <c r="Q62" i="13" s="1"/>
  <c r="G66" i="13"/>
  <c r="Q66" i="13" s="1"/>
  <c r="G81" i="13"/>
  <c r="Q81" i="13" s="1"/>
  <c r="G86" i="13"/>
  <c r="Q86" i="13" s="1"/>
  <c r="G54" i="13"/>
  <c r="Q54" i="13" s="1"/>
  <c r="G58" i="13"/>
  <c r="Q58" i="13" s="1"/>
  <c r="G70" i="13"/>
  <c r="Q70" i="13" s="1"/>
  <c r="G88" i="13"/>
  <c r="Q88" i="13" s="1"/>
  <c r="G93" i="13"/>
  <c r="Q93" i="13" s="1"/>
  <c r="AE61" i="13" l="1"/>
  <c r="M67" i="11" s="1"/>
  <c r="Q61" i="13"/>
  <c r="AE33" i="13"/>
  <c r="M39" i="11" s="1"/>
  <c r="Q33" i="13"/>
  <c r="Z89" i="13"/>
  <c r="AB89" i="13" s="1"/>
  <c r="Z20" i="13"/>
  <c r="AB20" i="13" s="1"/>
  <c r="AB44" i="13"/>
  <c r="AB95" i="13"/>
  <c r="AB42" i="13"/>
  <c r="AB14" i="13"/>
  <c r="AB68" i="13"/>
  <c r="AB60" i="13"/>
  <c r="AB92" i="13"/>
  <c r="AB91" i="13"/>
  <c r="AB78" i="13"/>
  <c r="AB13" i="13"/>
  <c r="AB24" i="13"/>
  <c r="AE92" i="13"/>
  <c r="M98" i="11" s="1"/>
  <c r="AB75" i="13"/>
  <c r="AB76" i="13"/>
  <c r="AB46" i="13"/>
  <c r="AB86" i="13"/>
  <c r="AB90" i="13"/>
  <c r="AB59" i="13"/>
  <c r="AB51" i="13"/>
  <c r="AB43" i="13"/>
  <c r="AB82" i="13"/>
  <c r="AB72" i="13"/>
  <c r="AB77" i="13"/>
  <c r="AB63" i="13"/>
  <c r="AB49" i="13"/>
  <c r="AB30" i="13"/>
  <c r="AB32" i="13"/>
  <c r="AB81" i="13"/>
  <c r="AB74" i="13"/>
  <c r="AB84" i="13"/>
  <c r="AB79" i="13"/>
  <c r="AB66" i="13"/>
  <c r="AB36" i="13"/>
  <c r="AB34" i="13"/>
  <c r="AB26" i="13"/>
  <c r="AB48" i="13"/>
  <c r="AB38" i="13"/>
  <c r="AB23" i="13"/>
  <c r="AB73" i="13"/>
  <c r="AB97" i="13"/>
  <c r="AB52" i="13"/>
  <c r="AB54" i="13"/>
  <c r="AB21" i="13"/>
  <c r="AB61" i="13"/>
  <c r="AB58" i="13"/>
  <c r="AB22" i="13"/>
  <c r="AB29" i="13"/>
  <c r="AB11" i="13"/>
  <c r="AE58" i="13"/>
  <c r="M64" i="11" s="1"/>
  <c r="AE77" i="13"/>
  <c r="M83" i="11" s="1"/>
  <c r="AE7" i="13"/>
  <c r="M13" i="11" s="1"/>
  <c r="AE37" i="13"/>
  <c r="M43" i="11" s="1"/>
  <c r="AE5" i="13"/>
  <c r="M11" i="11" s="1"/>
  <c r="AE71" i="13"/>
  <c r="M77" i="11" s="1"/>
  <c r="AE78" i="13"/>
  <c r="M84" i="11" s="1"/>
  <c r="AE55" i="13"/>
  <c r="M61" i="11" s="1"/>
  <c r="AE39" i="13"/>
  <c r="M45" i="11" s="1"/>
  <c r="AE74" i="13"/>
  <c r="M80" i="11" s="1"/>
  <c r="AE82" i="13"/>
  <c r="M88" i="11" s="1"/>
  <c r="AE65" i="13"/>
  <c r="M71" i="11" s="1"/>
  <c r="AE51" i="13"/>
  <c r="M57" i="11" s="1"/>
  <c r="AE47" i="13"/>
  <c r="M53" i="11" s="1"/>
  <c r="AE54" i="13"/>
  <c r="M60" i="11" s="1"/>
  <c r="AE66" i="13"/>
  <c r="M72" i="11" s="1"/>
  <c r="AE62" i="13"/>
  <c r="M68" i="11" s="1"/>
  <c r="AE42" i="13"/>
  <c r="M48" i="11" s="1"/>
  <c r="AE72" i="13"/>
  <c r="M78" i="11" s="1"/>
  <c r="AE84" i="13"/>
  <c r="M90" i="11" s="1"/>
  <c r="AE24" i="13"/>
  <c r="M30" i="11" s="1"/>
  <c r="AE44" i="13"/>
  <c r="M50" i="11" s="1"/>
  <c r="AE46" i="13"/>
  <c r="M52" i="11" s="1"/>
  <c r="AE13" i="13"/>
  <c r="M19" i="11" s="1"/>
  <c r="AE9" i="13"/>
  <c r="M15" i="11" s="1"/>
  <c r="AE93" i="13"/>
  <c r="M99" i="11" s="1"/>
  <c r="AE73" i="13"/>
  <c r="M79" i="11" s="1"/>
  <c r="AE29" i="13"/>
  <c r="M35" i="11" s="1"/>
  <c r="AE76" i="13"/>
  <c r="M82" i="11" s="1"/>
  <c r="AE91" i="13"/>
  <c r="M97" i="11" s="1"/>
  <c r="AE21" i="13"/>
  <c r="M27" i="11" s="1"/>
  <c r="AE28" i="13"/>
  <c r="M34" i="11" s="1"/>
  <c r="AE67" i="13"/>
  <c r="M73" i="11" s="1"/>
  <c r="AE86" i="13"/>
  <c r="M92" i="11" s="1"/>
  <c r="AE11" i="13"/>
  <c r="AE63" i="13"/>
  <c r="M69" i="11" s="1"/>
  <c r="AE80" i="13"/>
  <c r="M86" i="11" s="1"/>
  <c r="AE64" i="13"/>
  <c r="M70" i="11" s="1"/>
  <c r="AE52" i="13"/>
  <c r="M58" i="11" s="1"/>
  <c r="AE49" i="13"/>
  <c r="M55" i="11" s="1"/>
  <c r="AE6" i="13"/>
  <c r="M12" i="11" s="1"/>
  <c r="AE88" i="13"/>
  <c r="M94" i="11" s="1"/>
  <c r="AE90" i="13"/>
  <c r="M96" i="11" s="1"/>
  <c r="AE70" i="13"/>
  <c r="M76" i="11" s="1"/>
  <c r="AE20" i="13"/>
  <c r="M26" i="11" s="1"/>
  <c r="AE69" i="13"/>
  <c r="M75" i="11" s="1"/>
  <c r="AE57" i="13"/>
  <c r="M63" i="11" s="1"/>
  <c r="AE68" i="13"/>
  <c r="M74" i="11" s="1"/>
  <c r="AE95" i="13"/>
  <c r="M101" i="11" s="1"/>
  <c r="AE59" i="13"/>
  <c r="M65" i="11" s="1"/>
  <c r="AE15" i="13"/>
  <c r="M21" i="11" s="1"/>
  <c r="AE31" i="13"/>
  <c r="M37" i="11" s="1"/>
  <c r="AE60" i="13"/>
  <c r="M66" i="11" s="1"/>
  <c r="AE27" i="13"/>
  <c r="M33" i="11" s="1"/>
  <c r="AE32" i="13"/>
  <c r="M38" i="11" s="1"/>
  <c r="AE79" i="13"/>
  <c r="M85" i="11" s="1"/>
  <c r="AE22" i="13"/>
  <c r="M28" i="11" s="1"/>
  <c r="AE12" i="13"/>
  <c r="M18" i="11" s="1"/>
  <c r="AE50" i="13"/>
  <c r="M56" i="11" s="1"/>
  <c r="AE41" i="13"/>
  <c r="M47" i="11" s="1"/>
  <c r="AE40" i="13"/>
  <c r="M46" i="11" s="1"/>
  <c r="AE43" i="13"/>
  <c r="M49" i="11" s="1"/>
  <c r="AE96" i="13"/>
  <c r="M102" i="11" s="1"/>
  <c r="AE75" i="13"/>
  <c r="M81" i="11" s="1"/>
  <c r="AE30" i="13"/>
  <c r="M36" i="11" s="1"/>
  <c r="AE89" i="13"/>
  <c r="M95" i="11" s="1"/>
  <c r="AE8" i="13"/>
  <c r="M14" i="11" s="1"/>
  <c r="AE14" i="13"/>
  <c r="AE25" i="13"/>
  <c r="M31" i="11" s="1"/>
  <c r="AE98" i="13"/>
  <c r="M104" i="11" s="1"/>
  <c r="AE19" i="13"/>
  <c r="M25" i="11" s="1"/>
  <c r="AE56" i="13"/>
  <c r="M62" i="11" s="1"/>
  <c r="AE87" i="13"/>
  <c r="M93" i="11" s="1"/>
  <c r="AE81" i="13"/>
  <c r="M87" i="11" s="1"/>
  <c r="AE85" i="13"/>
  <c r="M91" i="11" s="1"/>
  <c r="AE10" i="13"/>
  <c r="M16" i="11" s="1"/>
  <c r="AE26" i="13"/>
  <c r="M32" i="11" s="1"/>
  <c r="AE97" i="13"/>
  <c r="M103" i="11" s="1"/>
  <c r="AE17" i="13"/>
  <c r="M23" i="11" s="1"/>
  <c r="AE53" i="13"/>
  <c r="M59" i="11" s="1"/>
  <c r="AE34" i="13"/>
  <c r="M40" i="11" s="1"/>
  <c r="AE83" i="13"/>
  <c r="M89" i="11" s="1"/>
  <c r="AE38" i="13"/>
  <c r="M44" i="11" s="1"/>
  <c r="AE35" i="13"/>
  <c r="M41" i="11" s="1"/>
  <c r="AE48" i="13"/>
  <c r="M54" i="11" s="1"/>
  <c r="AE16" i="13"/>
  <c r="M22" i="11" s="1"/>
  <c r="AE36" i="13"/>
  <c r="M42" i="11" s="1"/>
  <c r="AE18" i="13"/>
  <c r="M24" i="11" s="1"/>
  <c r="AE23" i="13"/>
  <c r="M29" i="11" s="1"/>
  <c r="AE94" i="13"/>
  <c r="M100" i="11" s="1"/>
  <c r="AE45" i="13"/>
  <c r="M51" i="11" s="1"/>
  <c r="AA49" i="13"/>
  <c r="AA74" i="13"/>
  <c r="AA33" i="13"/>
  <c r="AB33" i="13" s="1"/>
  <c r="AA35" i="13"/>
  <c r="AA63" i="13"/>
  <c r="AA45" i="13"/>
  <c r="Z45" i="13" s="1"/>
  <c r="AA30" i="13"/>
  <c r="AA80" i="13"/>
  <c r="AB80" i="13" s="1"/>
  <c r="AA84" i="13"/>
  <c r="AA43" i="13"/>
  <c r="AA96" i="13"/>
  <c r="AB96" i="13" s="1"/>
  <c r="AA39" i="13"/>
  <c r="AA83" i="13"/>
  <c r="AA98" i="13"/>
  <c r="AB98" i="13" s="1"/>
  <c r="AA59" i="13"/>
  <c r="AA93" i="13"/>
  <c r="AB93" i="13" s="1"/>
  <c r="AA57" i="13"/>
  <c r="AA41" i="13"/>
  <c r="Z41" i="13" s="1"/>
  <c r="AA19" i="13"/>
  <c r="AA65" i="13"/>
  <c r="AA15" i="13"/>
  <c r="AB15" i="13" s="1"/>
  <c r="AA81" i="13"/>
  <c r="AA90" i="13"/>
  <c r="AA55" i="13"/>
  <c r="AA82" i="13"/>
  <c r="AA77" i="13"/>
  <c r="AA85" i="13"/>
  <c r="AA51" i="13"/>
  <c r="AA88" i="13"/>
  <c r="AA53" i="13"/>
  <c r="AA37" i="13"/>
  <c r="AA32" i="13"/>
  <c r="AA17" i="13"/>
  <c r="AA47" i="13"/>
  <c r="AB47" i="13" s="1"/>
  <c r="AA72" i="13"/>
  <c r="AA67" i="13"/>
  <c r="Z88" i="13" l="1"/>
  <c r="AB88" i="13" s="1"/>
  <c r="AB45" i="13"/>
  <c r="AB41" i="13"/>
  <c r="AB67" i="13"/>
  <c r="AB17" i="13"/>
  <c r="AB37" i="13"/>
  <c r="AB53" i="13"/>
  <c r="AB85" i="13"/>
  <c r="AB55" i="13"/>
  <c r="AB65" i="13"/>
  <c r="AB19" i="13"/>
  <c r="AB57" i="13"/>
  <c r="AB83" i="13"/>
  <c r="AB39" i="13"/>
  <c r="AB35" i="13"/>
  <c r="G31" i="12"/>
  <c r="F33" i="12" s="1"/>
  <c r="F35" i="12" s="1"/>
  <c r="F31" i="12" l="1"/>
  <c r="J31" i="12" s="1"/>
  <c r="I33" i="12" s="1"/>
  <c r="I3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MONICA</author>
    <author>JUANK</author>
  </authors>
  <commentList>
    <comment ref="M11" authorId="0" shapeId="0" xr:uid="{00000000-0006-0000-0000-000001000000}">
      <text>
        <r>
          <rPr>
            <b/>
            <sz val="9"/>
            <color indexed="81"/>
            <rFont val="Tahoma"/>
            <family val="2"/>
          </rPr>
          <t xml:space="preserve">EL CUMPLIMIENTO SE CALCULA A PARTIR DE LA PROGRAMACIÓN DEL PRODUCTO
</t>
        </r>
      </text>
    </comment>
    <comment ref="G61" authorId="1" shapeId="0" xr:uid="{00000000-0006-0000-0000-000002000000}">
      <text>
        <r>
          <rPr>
            <b/>
            <sz val="16"/>
            <color indexed="81"/>
            <rFont val="Tahoma"/>
            <family val="2"/>
          </rPr>
          <t>MONICA:</t>
        </r>
        <r>
          <rPr>
            <sz val="16"/>
            <color indexed="81"/>
            <rFont val="Tahoma"/>
            <family val="2"/>
          </rPr>
          <t xml:space="preserve">
Al ser el mismo producto lo podrían unir en 1 solo.</t>
        </r>
      </text>
    </comment>
    <comment ref="G62" authorId="1" shapeId="0" xr:uid="{00000000-0006-0000-0000-000003000000}">
      <text>
        <r>
          <rPr>
            <b/>
            <sz val="12"/>
            <color indexed="81"/>
            <rFont val="Tahoma"/>
            <family val="2"/>
          </rPr>
          <t>MONICA:</t>
        </r>
        <r>
          <rPr>
            <sz val="12"/>
            <color indexed="81"/>
            <rFont val="Tahoma"/>
            <family val="2"/>
          </rPr>
          <t xml:space="preserve">
Al ser el mismo producto lo podrían unir en 1 solo.</t>
        </r>
      </text>
    </comment>
    <comment ref="F67" authorId="2" shapeId="0" xr:uid="{00000000-0006-0000-0000-000004000000}">
      <text>
        <r>
          <rPr>
            <b/>
            <sz val="9"/>
            <color indexed="81"/>
            <rFont val="Tahoma"/>
            <family val="2"/>
          </rPr>
          <t>JUANK:</t>
        </r>
        <r>
          <rPr>
            <sz val="9"/>
            <color indexed="81"/>
            <rFont val="Tahoma"/>
            <family val="2"/>
          </rPr>
          <t xml:space="preserve">
revisar con el gdr58</t>
        </r>
      </text>
    </comment>
    <comment ref="G76" authorId="2" shapeId="0" xr:uid="{00000000-0006-0000-0000-000005000000}">
      <text>
        <r>
          <rPr>
            <b/>
            <sz val="9"/>
            <color indexed="81"/>
            <rFont val="Tahoma"/>
            <family val="2"/>
          </rPr>
          <t>JUANK:</t>
        </r>
        <r>
          <rPr>
            <sz val="9"/>
            <color indexed="81"/>
            <rFont val="Tahoma"/>
            <family val="2"/>
          </rPr>
          <t xml:space="preserve">
revisar si existe batería de indicadores ???</t>
        </r>
      </text>
    </comment>
  </commentList>
</comments>
</file>

<file path=xl/sharedStrings.xml><?xml version="1.0" encoding="utf-8"?>
<sst xmlns="http://schemas.openxmlformats.org/spreadsheetml/2006/main" count="1240" uniqueCount="536">
  <si>
    <t>x</t>
  </si>
  <si>
    <t>Código: F-MC-1000-238,37-064</t>
  </si>
  <si>
    <t>Versión: 2.0</t>
  </si>
  <si>
    <t>Fecha aprobación: Agosto-12-2021</t>
  </si>
  <si>
    <t>Página: 1 de 1</t>
  </si>
  <si>
    <t xml:space="preserve">Fecha Aprobación / Actualización Plan: </t>
  </si>
  <si>
    <t xml:space="preserve">DIMENSIÓN </t>
  </si>
  <si>
    <t>POLÍTICAS</t>
  </si>
  <si>
    <t>RESULTADO FURAG VIGENCIA ANTERIOR</t>
  </si>
  <si>
    <t>RECOMENDACIÓN DAFP</t>
  </si>
  <si>
    <t>ACTIVIDAD DE TRABAJO</t>
  </si>
  <si>
    <t>PRODUCTO / ENTREGABLE</t>
  </si>
  <si>
    <t>META</t>
  </si>
  <si>
    <t>LOGRO</t>
  </si>
  <si>
    <t>CUMPLIMIENTO ACUMULADO</t>
  </si>
  <si>
    <t>OBSERVACIONES</t>
  </si>
  <si>
    <t>RECURSOS</t>
  </si>
  <si>
    <t>RESPONSABLE</t>
  </si>
  <si>
    <t>CRONOGRAMA DE TRABAJO</t>
  </si>
  <si>
    <t>AÑO 2022</t>
  </si>
  <si>
    <t>AÑO 2021</t>
  </si>
  <si>
    <t>III Trim</t>
  </si>
  <si>
    <t>IV Trim</t>
  </si>
  <si>
    <t>I Trim</t>
  </si>
  <si>
    <t>II Trim</t>
  </si>
  <si>
    <t>Talento Humano</t>
  </si>
  <si>
    <t>Integridad</t>
  </si>
  <si>
    <t xml:space="preserve">Direccionamiento Estratégico y Planeación </t>
  </si>
  <si>
    <t xml:space="preserve">Gestión para Resultados con Valores </t>
  </si>
  <si>
    <t>Gobierno Digital</t>
  </si>
  <si>
    <t>Servicio al ciudadano</t>
  </si>
  <si>
    <t>Racionalización de trámites</t>
  </si>
  <si>
    <t>Evaluación de Resultados</t>
  </si>
  <si>
    <t xml:space="preserve">Seguimiento y evaluación del desempeño institucional </t>
  </si>
  <si>
    <t xml:space="preserve">Información y Comunicación </t>
  </si>
  <si>
    <t>Gestión Documental</t>
  </si>
  <si>
    <t>X</t>
  </si>
  <si>
    <t>Transparencia, acceso a la información pública y lucha contra la corrupción</t>
  </si>
  <si>
    <t xml:space="preserve">Control Interno </t>
  </si>
  <si>
    <t>Control Interno</t>
  </si>
  <si>
    <t>OATIC</t>
  </si>
  <si>
    <t>OCIG</t>
  </si>
  <si>
    <t>Oficina de Prensa y Comunicaciones</t>
  </si>
  <si>
    <t>Sec. Administrativa</t>
  </si>
  <si>
    <t>Sec. de Educación</t>
  </si>
  <si>
    <t>Sec. de Hacienda</t>
  </si>
  <si>
    <t>Sec. de Infraestructura</t>
  </si>
  <si>
    <t>Sec. de Interior</t>
  </si>
  <si>
    <t>Sec. de Planeación</t>
  </si>
  <si>
    <t>Sec. de Salud y Ambiente</t>
  </si>
  <si>
    <t>Sec. Jurídica</t>
  </si>
  <si>
    <t>Total general</t>
  </si>
  <si>
    <t>Promedio de  III TRIM 20217</t>
  </si>
  <si>
    <t>PROGRAMACIÓN DESAGREGADA</t>
  </si>
  <si>
    <t>PROGRAMACIÓN TRIMESTRAL</t>
  </si>
  <si>
    <t>CUMPLIMIENTO</t>
  </si>
  <si>
    <t>POLÍTICA</t>
  </si>
  <si>
    <t>ACTIVIDAD</t>
  </si>
  <si>
    <t>PRODUCTO</t>
  </si>
  <si>
    <t>TIPO DE META</t>
  </si>
  <si>
    <t>N.X</t>
  </si>
  <si>
    <t xml:space="preserve">META </t>
  </si>
  <si>
    <t>LOGRO III TRIM 2021</t>
  </si>
  <si>
    <t>LOGRO IV TRIM 2021</t>
  </si>
  <si>
    <t>LOGRO I TRIM 2022</t>
  </si>
  <si>
    <t>LOGRO II TRIM 2022</t>
  </si>
  <si>
    <t xml:space="preserve"> III TRIM 2021</t>
  </si>
  <si>
    <t xml:space="preserve"> IV TRIM 2021</t>
  </si>
  <si>
    <t>I TRIM 2022</t>
  </si>
  <si>
    <t xml:space="preserve"> II TRIM 2022</t>
  </si>
  <si>
    <t>VAL</t>
  </si>
  <si>
    <t xml:space="preserve"> III TRIM 20212</t>
  </si>
  <si>
    <t xml:space="preserve"> IV TRIM 20213</t>
  </si>
  <si>
    <t>I TRIM 20224</t>
  </si>
  <si>
    <t xml:space="preserve"> II TRIM 20225</t>
  </si>
  <si>
    <t xml:space="preserve">Calculo1 </t>
  </si>
  <si>
    <t>Calculo2</t>
  </si>
  <si>
    <t>Calculo3</t>
  </si>
  <si>
    <t>Calculo4</t>
  </si>
  <si>
    <t>Calculo5</t>
  </si>
  <si>
    <t xml:space="preserve"> III TRIM 20217</t>
  </si>
  <si>
    <t xml:space="preserve"> IV TRIM 20218</t>
  </si>
  <si>
    <t>I TRIM 20229</t>
  </si>
  <si>
    <t xml:space="preserve"> II TRIM 202210</t>
  </si>
  <si>
    <t>ACUMULADO 2021 -2022</t>
  </si>
  <si>
    <t>DEPENDENCIA</t>
  </si>
  <si>
    <t>Gestión estratégica del talento humano</t>
  </si>
  <si>
    <t>INCREMENTO</t>
  </si>
  <si>
    <t>MANTENIMIENTO</t>
  </si>
  <si>
    <t>Planeación institucional</t>
  </si>
  <si>
    <t>Gestión presupuestal y eficiencia en el gasto público</t>
  </si>
  <si>
    <t>Gestión con valores para resultados</t>
  </si>
  <si>
    <t>Fortalecimiento organizacional y simplificación de procesos</t>
  </si>
  <si>
    <t>Gobierno digital</t>
  </si>
  <si>
    <t>Seguridad digital</t>
  </si>
  <si>
    <t>Defensa Jurídica</t>
  </si>
  <si>
    <t>Participación ciudadana en la gestión pública</t>
  </si>
  <si>
    <t>Mejora normativa</t>
  </si>
  <si>
    <t>Administración y archivos y Gestión documental</t>
  </si>
  <si>
    <t>Columna1</t>
  </si>
  <si>
    <t>Columna2</t>
  </si>
  <si>
    <r>
      <rPr>
        <b/>
        <sz val="11"/>
        <rFont val="Bahnschrift Light Condensed"/>
        <family val="2"/>
      </rPr>
      <t xml:space="preserve">LINK </t>
    </r>
    <r>
      <rPr>
        <b/>
        <sz val="11"/>
        <color theme="9" tint="-0.249977111117893"/>
        <rFont val="Bahnschrift Light Condensed"/>
        <family val="2"/>
      </rPr>
      <t>TABLERO DE CONTROL MIPG</t>
    </r>
  </si>
  <si>
    <r>
      <t xml:space="preserve">AVANCE EN CUMPLIMIENTO 
</t>
    </r>
    <r>
      <rPr>
        <b/>
        <sz val="14"/>
        <color theme="0"/>
        <rFont val="Bahnschrift"/>
        <family val="2"/>
      </rPr>
      <t>PLAN DE ACCIÓN MIPG (2021 - 2022)</t>
    </r>
  </si>
  <si>
    <t>https://datastudio.google.com/reporting/1d8cb0d4-6fe1-4c8c-880f-cd93c2e8e3fb/page/IXgVC</t>
  </si>
  <si>
    <t>VIGENCIA</t>
  </si>
  <si>
    <t>DEFICIENTE</t>
  </si>
  <si>
    <t>ACEPTABLE</t>
  </si>
  <si>
    <t>BUENO</t>
  </si>
  <si>
    <t>EXCELENTE</t>
  </si>
  <si>
    <t xml:space="preserve">TOTAL </t>
  </si>
  <si>
    <t xml:space="preserve">VALOR </t>
  </si>
  <si>
    <t>ANTES</t>
  </si>
  <si>
    <t>PUNTERO</t>
  </si>
  <si>
    <t>DESPUÉS</t>
  </si>
  <si>
    <t xml:space="preserve">AVANCE EN CUMPLIMIENTO </t>
  </si>
  <si>
    <t xml:space="preserve">TALENTO HUMANO </t>
  </si>
  <si>
    <t>DIRECCIONAMIENTO ESTRATÉGICO Y PLANEACIÓN</t>
  </si>
  <si>
    <t>GESTIÓN CON VALORES PARA RESULTADOS</t>
  </si>
  <si>
    <t xml:space="preserve">EVALUACIÓN DE RESULTADOS </t>
  </si>
  <si>
    <t>INFORMACIÓN Y COMUNICACIÓN</t>
  </si>
  <si>
    <t xml:space="preserve">GESTIÓN DEL CONOCIMIENTO Y LA INOVACIÓN </t>
  </si>
  <si>
    <t xml:space="preserve">CONTROL INTERNO </t>
  </si>
  <si>
    <t>Fortalecimiento institucional y simplificación de procesos</t>
  </si>
  <si>
    <t>Defensa jurídica</t>
  </si>
  <si>
    <t>Seguimiento y evaluación del desempeño institucional </t>
  </si>
  <si>
    <t>Gestión del conocimiento y la innovación</t>
  </si>
  <si>
    <t>Control interno </t>
  </si>
  <si>
    <t>Talento humano</t>
  </si>
  <si>
    <t>Gestión estratégica de talento humano</t>
  </si>
  <si>
    <t>NO APLICA</t>
  </si>
  <si>
    <t>TH-R4</t>
  </si>
  <si>
    <t xml:space="preserve">Plantear una encuesta en compañía de la mesa interdisciplinar de gestión del conocimiento en la cual se recopile el conocimiento necesario para desarrollar las actividades en cada dependencia. </t>
  </si>
  <si>
    <t>Encuesta para recopilar conocimiento diseñada.</t>
  </si>
  <si>
    <t xml:space="preserve">Coordinadora de Talento Humano </t>
  </si>
  <si>
    <t xml:space="preserve">Informe de conocimiento desglosado por dependencias. </t>
  </si>
  <si>
    <t>TH-R5, TH-R6, TH-R18</t>
  </si>
  <si>
    <t xml:space="preserve">Establecer el modelo de gestión del conocimiento de la entidad donde se contemple las lecciones aprendidas de los proyectos </t>
  </si>
  <si>
    <t>Manual del modelo de gestión del conocimiento actualizado.</t>
  </si>
  <si>
    <t>TH-R7</t>
  </si>
  <si>
    <t>Elaborar el plan de previsión de recursos humanos de la vigencia 2022 en el cual se incluya en el capítulo de normatividad las leyes de promoción e inclusión de personas con discapacidad, jóvenes entre los 18 y 28 años y diversidad de género.</t>
  </si>
  <si>
    <t>Plan de previsión de recursos período 2022 elaborado.</t>
  </si>
  <si>
    <t>TH-R8, TH-R19, TH-R22</t>
  </si>
  <si>
    <t>Realizar la medición del clima laboral y la cultura organizacional de la entidad.</t>
  </si>
  <si>
    <t>Informe semestral de medición del clima laboral e identificación de la cultura organizacional.</t>
  </si>
  <si>
    <t>TH-R15</t>
  </si>
  <si>
    <t>Establecer un plan de intervención de acuerdo con los resultados obtenidos de la medición de clima laboral.</t>
  </si>
  <si>
    <t>Plan de intervención de clima laboral establecido.</t>
  </si>
  <si>
    <t>TH-R9, TH-R10, TH-R17</t>
  </si>
  <si>
    <t>Elaborar el programa de desvinculación asistida para los Pre-Pensionados y provisionales como actividad de la planeación del talento humano de la entidad.</t>
  </si>
  <si>
    <t>Programa de desvinculación asistida para los pensionados y provisionales.</t>
  </si>
  <si>
    <t>TH-R12</t>
  </si>
  <si>
    <t>Estudiar las pruebas que se puedan aplicar para evaluar la idoneidad de un candidato para un cargo de libre nombramiento y remisión como de provisionalidad.</t>
  </si>
  <si>
    <t xml:space="preserve">Estudio de pruebas de ingreso aplicables. </t>
  </si>
  <si>
    <t>TH-R13</t>
  </si>
  <si>
    <t>Realizar un análisis de los resultados de la evaluación del desempeño anual y compararla junto con planeación estratégica con los resultados de las metas del plan de acción institucional.</t>
  </si>
  <si>
    <t>Informe de análisis de los resultados de la evaluación del desempeño elaborado.</t>
  </si>
  <si>
    <t>TH-R21</t>
  </si>
  <si>
    <t>Elaborar un protocolo de atención a los servidores públicos frente a los casos de acoso laboral y sexual.</t>
  </si>
  <si>
    <t>Protocolo de atención a los servidores públicos frente a los casos de acoso laboral y sexual.</t>
  </si>
  <si>
    <t>TH-R24</t>
  </si>
  <si>
    <t>Elaborar el plan de bienestar social laboral  según las necesidades personales, sociales, económicas y culturales de la Dirección de Tránsito de Bucaramanga para la vigencia 2022</t>
  </si>
  <si>
    <t xml:space="preserve">NO APLICA </t>
  </si>
  <si>
    <t>Elaborar Procedimiento para derechos preferenciales (Encargos)</t>
  </si>
  <si>
    <t xml:space="preserve">Procedimiento para derechos preferenciales (Encargos) </t>
  </si>
  <si>
    <t>Implementar el programa de estado joven en la entidad.</t>
  </si>
  <si>
    <t>Socializar el programa Servimos en la entidad.</t>
  </si>
  <si>
    <t>Programa Servimos en la entidad socializado.</t>
  </si>
  <si>
    <t xml:space="preserve">Diseñar y ejecutar un Plan de Trabajo para el cumplimiento del Protocolo de Bioseguridad para la prevención del contagio COVID-19 </t>
  </si>
  <si>
    <t>Plan de Trabajo del Protocolo de Bioseguridad del COVID-19 diseñado, ejecutado e implementado.</t>
  </si>
  <si>
    <t xml:space="preserve">Mantener el registro de situaciones administrativas clasificadas con incidencia </t>
  </si>
  <si>
    <t>IN-R2</t>
  </si>
  <si>
    <t>Realizar acciones tendientes a verificar la ejecución de los controles que mitigan los hechos de corrupción, relacionados en el mapa de riesgos de la entidad y descritos en el código de integridad del servidor público, aplicando mecanismos de seguimiento y evaluación que permitan mitigar de manera temprana dichos hechos.</t>
  </si>
  <si>
    <t>Código de integridad socializado.</t>
  </si>
  <si>
    <t>Informe de Evaluación, socialización y retroalimentación de resultados relacionados con las actividades implementadas sobre el código de integridad.</t>
  </si>
  <si>
    <t>Diseñar y planear la política de conflictos de interés como las actividades de seguimiento y control ante este riesgo.</t>
  </si>
  <si>
    <t>Política de conflictos de interés, actividades de seguimiento y control del riesgo diseñada e implementada.</t>
  </si>
  <si>
    <t>PI-R1</t>
  </si>
  <si>
    <t>Realizar los procesos de formulación y actualización de las herramientas de planeación estratégica, donde se determinen las fortalezas de la entidad, las debilidades, las oportunidades y las amenazas, y el impacto en el cumplimiento de los objetivos misionales.</t>
  </si>
  <si>
    <t>Base de datos actualizada de grupos de valor de la DTB.</t>
  </si>
  <si>
    <t>Director 
Jefe Oficina Asesora de Planeación</t>
  </si>
  <si>
    <t>Diagnóstico de capacidades internas y externas para la formulación de la planeación estratégica 2022.</t>
  </si>
  <si>
    <t>Plataforma Estratégica de la entidad (misión, visión, objetivos, principios, valores, programas, proyectos y metas) actualizada en la página WEB.</t>
  </si>
  <si>
    <t>PI-R2, PI-R3, PI-R4</t>
  </si>
  <si>
    <t>Realizar el proceso de formulación del Plan Integral de la Información PETI.</t>
  </si>
  <si>
    <t>Plan Estratégico de Tecnologías de la Información (PETI) formulado e implementado.</t>
  </si>
  <si>
    <t>PI-R5; PI-R6, PI-R11</t>
  </si>
  <si>
    <t>Realizar el diagnostico, así como formular los indicadores de medición de la seguridad y privacidad de la información para la vigencia, implementando la herramienta de autodiagnóstico del Modelo de Seguridad y Privacidad de la Información (MSPI). Realizar la planificación, estructuración, formulación y ejecución del sistema de gestión de la seguridad de la información SGSI.</t>
  </si>
  <si>
    <t>Diagnóstico y formulación de los indicadores  del Modelo de Seguridad y Privacidad de la Información (MSPI) realizado.</t>
  </si>
  <si>
    <t>Batería de Indicadores de eficiencia y eficacia del sistema de gestión de seguridad y privacidad de la información (MSPI)</t>
  </si>
  <si>
    <t>Ejecución y formulación del sistema de Gestión de Seguridad de la Información (SGSI) formulado.</t>
  </si>
  <si>
    <t>Acto administrativo de implementación del Sistema de Gestión de Seguridad de la Información (SGSI)</t>
  </si>
  <si>
    <t>PI-R10</t>
  </si>
  <si>
    <t>Realizar el seguimiento y la evaluación de la planificación estratégica de la entidad, implementando herramientas de monitoreo con las cuales se puedan realizar los ajustes necesarios en la toma oportuna de las decisiones por la alta dirección, en aras de dar cumplimiento a los objetivos institucionales y a las metas del Plan de Desarrollo para la vigencia 2020 – 2023</t>
  </si>
  <si>
    <t xml:space="preserve">Plan Indicativo para la gestión en las vigencias 2020 - 2023 actualizado </t>
  </si>
  <si>
    <t>Planes de Acción para la vigencia 2022</t>
  </si>
  <si>
    <t xml:space="preserve">Batería de indicadores integrales de Planeación estratégica </t>
  </si>
  <si>
    <t>PI-R11</t>
  </si>
  <si>
    <t>Realizar el análisis del contexto interno y externo de la entidad dentro de la política de administración de riesgos establecida por la alta dirección y el comité institucional de coordinación de control interno.</t>
  </si>
  <si>
    <t>Socialización en Política de Riesgos.</t>
  </si>
  <si>
    <t>Guía Institucional para la administración de riesgos actualizada.</t>
  </si>
  <si>
    <t>Mapa de Riesgos acorde con la Guía de Administración de riesgos.</t>
  </si>
  <si>
    <t>Seguimiento y evaluación trimestral de la matriz de riesgos.</t>
  </si>
  <si>
    <t>Actualizar la política de Administración de Riesgo de acuerdo a los lineamientos establecidos por el DAFP y aprobada por el CICI.</t>
  </si>
  <si>
    <t>Política de Administración de Riesgos actualizada.</t>
  </si>
  <si>
    <t>PI-R7; PI-R8; PI-R9</t>
  </si>
  <si>
    <t>Realizar la planificación de las estrategias de difusión de la información dando cumplimiento a la ley 1272 de 2014, 1757 de 2015 y la ley 489 de 1998, utilizando diversos canales de comunicación de manera inclusiva, en respeto de las características de toda la población, usuaria y ciudadanía, donde se den a conocer los derechos a la participación ciudadana en la gestión institucional y el control social.</t>
  </si>
  <si>
    <t xml:space="preserve">Rendición de cuentas de la entidad realizada dando cumplimiento a los parámetros de ley.  </t>
  </si>
  <si>
    <t>PI-R7; PI-R8; PI-R10</t>
  </si>
  <si>
    <t>Diseño realizado de la herramienta digital interactiva de participación ciudadana y control social.</t>
  </si>
  <si>
    <t>Realizar los procesos de formulación y seguimiento financiero de la entidad, para el adecuado manejo de los recursos institucionales.</t>
  </si>
  <si>
    <t>Informe de seguimiento  mensual y control a la ejecución del  Plan Anualizado de Caja- PAC 2022</t>
  </si>
  <si>
    <t>Subdirector Administrativo y Financiero</t>
  </si>
  <si>
    <t>Presupuesto vigencia 2022 formulado y socializado.</t>
  </si>
  <si>
    <t>Fortalecimiento Organizacional y Simplificación de Procesos</t>
  </si>
  <si>
    <t>FO-R1</t>
  </si>
  <si>
    <t>Realizar un estudio de necesidades para establecer los requerimientos de personal de cada una de las dependencias que conforman la Dirección de Tránsito de Bucaramanga y que garanticen la suficiencia de personal para cumplir con los objetivos institucionales en el marco de los planes y proyectos que ejecuta la entidad.</t>
  </si>
  <si>
    <t>Estudio técnico de necesidades de personal con el cumplimiento de los objetivos institucionales realizado.</t>
  </si>
  <si>
    <t>FO-R3, FO-R4, FO-R5, FO-R6, FO-R7, FO-R8, FO-R9</t>
  </si>
  <si>
    <t>Realizar la actualización de los procesos de la entidad, incluyendo los objetivos de cada proceso, el alcance, el responsable, las actividades clave y los riesgos asociados, así como definir los controles para la evaluación integral de cada uno de los procesos.</t>
  </si>
  <si>
    <t>Procesos de la entidad actualizados.</t>
  </si>
  <si>
    <t>Jefe Oficina Asesora de Planeación 
Asesora de Calidad.</t>
  </si>
  <si>
    <t>FO-R10, FO-R11</t>
  </si>
  <si>
    <t>Realizar procesos de socialización en los principales comités y con las diferentes áreas de la entidad de las sugerencias, expectativas, quejas, peticiones, reclamos y denuncias de la ciudadanía, así como las sugerencias resultantes de los procesos de rendiciones de cuentas, para ser incluidas como mejoramientos dentro de cada uno de los procesos y procedimientos de la entidad.</t>
  </si>
  <si>
    <t>Socializaciones de PQRD realizadas.</t>
  </si>
  <si>
    <t xml:space="preserve">Jefe Oficina Asesora de Planeación </t>
  </si>
  <si>
    <t>FO-R12</t>
  </si>
  <si>
    <t>Realizar un proceso de verificación y evaluación de los bienes de la entidad para elaborar un plan estratégico de mantenimiento preventivo y correctivo, donde se discriminen los bienes de la entidad y la necesidad de inversión de recursos físicos y de personal.</t>
  </si>
  <si>
    <t>Plan estratégico de mantenimiento de los bienes preventivo y correctivo elaborado.</t>
  </si>
  <si>
    <t>Secretaria General</t>
  </si>
  <si>
    <t>FO-R13</t>
  </si>
  <si>
    <t>Establecer la política o lineamientos para el uso de bienes con material reciclado.</t>
  </si>
  <si>
    <t>Asesora de Calidad.</t>
  </si>
  <si>
    <t>GD-R1, GD-R2, GD-R3</t>
  </si>
  <si>
    <t>Investigar que herramientas existen en el mercado para evaluar una técnica de analítica de Datos (diagnóstica, predictiva y prescriptiva) y entender los hechos o fenómenos presentados en la entidad.</t>
  </si>
  <si>
    <t>Documento donde se despliegue una serie de herramientas posibles para realizar el análisis de datos y entender hechos o fenómenos presentados en la entidad.</t>
  </si>
  <si>
    <t>Jefe Oficina Asesora de Sistemas.</t>
  </si>
  <si>
    <t>GD-R4, GD-R5, GD-R6, GD-R7, GD-R8, GD-R9, GD-R10, GD-R11, GD-R12, GD-R13, GD-R14, GD-R15, GD-R16, GD-R17, GD-R18, GD-R19, GD-R20</t>
  </si>
  <si>
    <t>Actualizar de manera constante la página web de la Dirección de Tránsito de Bucaramanga, atendiendo los requerimientos específicos de la norma técnica de calidad NTC5854, haciendo énfasis en el contenido no textual, en las sugerencias significativas, características sensoriales, teclado, sin trampas para el foco del teclado, tiempo ajustable, poner en pausa, detener, ocultar, titulado de páginas, orden del foco, propósito de los enlaces (en contexto), idioma de la página, al recibir el foco, al recibir entradas, identificación de errores, etiquetas o instrucciones, procesamientos, nombre, función y valor.</t>
  </si>
  <si>
    <t>Página web con cumplimiento de la norma NTC5854</t>
  </si>
  <si>
    <t>GD-R21, GD-R22, GD-R23, GD-R24, GD-R25, GD-R26, GD-R27, GD-R28, GD-R29, GD-R30, GD-R31, GD-R32, GD-R33, GD-R34</t>
  </si>
  <si>
    <t>Actualizar de manera constante la página web de la Dirección de Tránsito de Bucaramanga, atendiendo los requerimientos específicos de la entidad, cumpliendo con todas las secciones establecidas por el criterio de usabilidad, haciendo énfasis en la Ruta de migas ( que permite conocer la ruta recorrida por el usuario), URL limpio ( URL generadas no tengas caracteres especiales), Navegación global consistente ( conservar el mismo diseño), enlaces bien formulados, no generar ventanas emergentes, uso adecuado de títulos y encabezados, no incluir vínculos, Justificación del texto, texto subrayado, contar con diferentes hojas de estilo para su correcta navegación, vínculos visitados, señalizar los campos obligatorios, garantizar la clara correspondencia y disponer de ejemplos en los campos de los formularios del sitio web.</t>
  </si>
  <si>
    <t>Página web con cumplimiento al criterio de usabilidad.</t>
  </si>
  <si>
    <t>GD-R35, GD-R36, GD-R37, GD-R40, GD-R41,GD-R42</t>
  </si>
  <si>
    <t>Actualizar el Plan estratégico de tecnologías de la información (PETI) atendiendo a los requerimientos específicos tales como: incluyendo el portafolio o mapa de ruta, la proyección del presupuesto y un plan de comunicaciones.</t>
  </si>
  <si>
    <t>Plan estratégico de Tecnologías de la Información (PETI) actualizado.</t>
  </si>
  <si>
    <t>GD-R49, GD-R51, GD-R52</t>
  </si>
  <si>
    <t>Realizar actualización de las vistas de información de la arquitectura para todas las fuentes.</t>
  </si>
  <si>
    <t>Página Web de la Dirección de Tránsito de Bucaramanga actualizada</t>
  </si>
  <si>
    <t>GD-R53</t>
  </si>
  <si>
    <t>Incorporar dentro de los contratos de desarrollo de los sistemas de información de la entidad, cláusulas que obliguen a realizar transferencia de derechos de autor a su favor.</t>
  </si>
  <si>
    <t>Cláusulas de transferencia de derechos de autor a favor incorporadas en los contratos TI</t>
  </si>
  <si>
    <t>GD-R56</t>
  </si>
  <si>
    <t>Investigar una metodología de referencia para el desarrollo de software y sistemas de información.</t>
  </si>
  <si>
    <t>Documento donde se despliegue una serie de metodologías para el desarrollo de software y sistemas de Información.</t>
  </si>
  <si>
    <t>GD-R57</t>
  </si>
  <si>
    <t>Definir el esquema de soporte y mantenimiento de los sistemas de información, aprobarlo mediante el comité de gestión y desempeño institucional, implementarlo y actualizarlo mediante un proceso de mejora continua de acuerdo con los lineamientos del Ministerio de Tecnologías de la Información y las Comunicaciones.</t>
  </si>
  <si>
    <t>Contrato de soporte y mantenimiento del sistema de información.</t>
  </si>
  <si>
    <t>GD-R59</t>
  </si>
  <si>
    <t>Implementar un plan de aseguramiento de la calidad durante el ciclo de vida de los sistemas de información que incluya criterios funcionales y no funcionales.</t>
  </si>
  <si>
    <t>Plan de Aseguramiento de la calidad implementado.</t>
  </si>
  <si>
    <t>GD-R60</t>
  </si>
  <si>
    <t>Definir y aplicar una guía de estilo en el desarrollo de los sistemas de información de la entidad e incorporar los lineamientos de usabilidad definidos por el Ministerio de Tecnologías de la Información y las Comunicaciones.</t>
  </si>
  <si>
    <t>Software desarrollado con los lineamientos de usabilidad definidos por el MINTIC</t>
  </si>
  <si>
    <t>GD-R61</t>
  </si>
  <si>
    <t>Incorporar las funcionalidades de accesibilidad establecidas en la política de Gobierno Digital, en los sistemas de información de acuerdo con la caracterización de usuarios de la entidad.</t>
  </si>
  <si>
    <t xml:space="preserve">Página web de la entidad actualizada de acuerdo a la política de Gobierno Digital de la resolución MINTIC 1519 del 2020. </t>
  </si>
  <si>
    <t>GD-R63</t>
  </si>
  <si>
    <t>Implementar un programa de correcta disposición final de los residuos tecnológicos de acuerdo con la normatividad del Gobierno Nacional.</t>
  </si>
  <si>
    <t>Programa disposición final de los residuos tecnológicos implementado.</t>
  </si>
  <si>
    <t>GD-R64</t>
  </si>
  <si>
    <t>Definir y actualizar un directorio de todos los elementos de infraestructura de TI de la entidad.</t>
  </si>
  <si>
    <t>Inventario de los equipos de cómputo y servidores de la entidad actualizado.</t>
  </si>
  <si>
    <t>GD-R65</t>
  </si>
  <si>
    <t>Actualizar visitas de despliegue, conectividad y almacenamiento de la arquitectura de infraestructura de TI de la entidad.</t>
  </si>
  <si>
    <t>Página WEB de la Dirección de Tránsito de Bucaramanga actualizada</t>
  </si>
  <si>
    <t>GD-R66</t>
  </si>
  <si>
    <t>Actualizar el plan de continuidad de los servicios tecnológicos mediante pruebas y verificaciones acordes a las necesidades de la entidad.</t>
  </si>
  <si>
    <t>Plan de continuidad de los servicios tecnológicos actualizado.</t>
  </si>
  <si>
    <t>GD-R67</t>
  </si>
  <si>
    <t>Implementar mecanismos de disponibilidad de la infraestructura de TI de tal forma que se asegure el cumplimiento de los Acuerdos de Nivel de Servicio (ANS) establecidos.</t>
  </si>
  <si>
    <t>Documento donde se aseguren los acuerdos de nivel de Servicio ANS</t>
  </si>
  <si>
    <t>GD-R68</t>
  </si>
  <si>
    <t>Realizar monitoreo del consumo de recursos asociados a la infraestructura de TI de la entidad.</t>
  </si>
  <si>
    <t>Software del Firewall adquirido</t>
  </si>
  <si>
    <t>GD-R73</t>
  </si>
  <si>
    <t>Ejecutar un plan de formación o capacitación dirigido a servidores públicos para el desarrollo de competencias requeridas en TI.</t>
  </si>
  <si>
    <t>Plan Anual de formación y capacitación ejecutado.</t>
  </si>
  <si>
    <t>GD-R74, GD-R75</t>
  </si>
  <si>
    <t>Realizar seguimiento y apropiación de tecnologías a los indicadores de gestión.</t>
  </si>
  <si>
    <t>Seguimiento de los indicadores de Gestión realizado.</t>
  </si>
  <si>
    <t>GD-R76</t>
  </si>
  <si>
    <t>Realizar un diagnóstico de seguridad y privacidad de la información para la vigencia, mediante la herramienta de autodiagnóstico del Modelo de Seguridad y Privacidad de la Información (MSPI).</t>
  </si>
  <si>
    <t>Diagnóstico de Seguridad y privacidad ejecutado.</t>
  </si>
  <si>
    <t>GD-R77, GD-R78</t>
  </si>
  <si>
    <t>Actualizar el procedimiento de seguridad y privacidad de la información, aprobarlos mediante el comité de gestión y desempeño institucional e implementarlos.</t>
  </si>
  <si>
    <t>Procedimiento de seguridad y privacidad de la información implementado.</t>
  </si>
  <si>
    <t xml:space="preserve">Seguridad Digital </t>
  </si>
  <si>
    <t>SD-R5</t>
  </si>
  <si>
    <t>Realizar auditorías de TI para verificar los riesgos y la implementación del diseño y la ejecución de los controles.</t>
  </si>
  <si>
    <t>Informe de auditoría realizado.</t>
  </si>
  <si>
    <t>SD-R7</t>
  </si>
  <si>
    <t>Realizar la actualización de todos los procedimientos de la seguridad y la privacidad de la información para su implementación.</t>
  </si>
  <si>
    <t>Procedimientos de seguridad y privacidad de la información actualizados.</t>
  </si>
  <si>
    <t>SD-R8</t>
  </si>
  <si>
    <t>Realizar el inventario de los activos de seguridad y privacidad de la información de la entidad y clasificarlo bajo los criterios de disponibilidad, integridad y confidencialidad, implementándolo y actualizándolo de manera continua.</t>
  </si>
  <si>
    <t>Inventario  de los activos de seguridad y privacidad de la información de la entidad realizado.</t>
  </si>
  <si>
    <t>SD-R13, SD-R14, SD-R15, SD-R16, SD-R17</t>
  </si>
  <si>
    <t>Adelantar acciones para la gestión sistemática y cíclica del riesgo de seguridad digital en la entidad tales como registrarse en el CSIRT Gobierno y/o ColCERT, adoptar e implementar la guía para la identificación de infraestructura crítica cibernética, realizar la identificación anual de la infraestructura crítica cibernética e informar al CCOC, participar en la construcción de los planes sectoriales de protección de la infraestructura crítica cibernética, participar en las mesas de construcción y sensibilización del Modelo Nacional de Gestión de Riesgos de Seguridad Digital.</t>
  </si>
  <si>
    <t xml:space="preserve"> Guía de infraestructura crítica cibernética realizada.</t>
  </si>
  <si>
    <t>SD-R18</t>
  </si>
  <si>
    <t>Implementar un Sistema de Gestión de Seguridad de la Información (SGSI) en la entidad a partir de las necesidades identificadas.</t>
  </si>
  <si>
    <t>Sistema de Gestión de Seguridad de la información SGSI implementado.</t>
  </si>
  <si>
    <t>SD-R19</t>
  </si>
  <si>
    <t>Llevar a cabo campañas de concientización en temas de seguridad de la información de manera frecuente y periódica, específicas para cada uno de los distintos roles dentro de la entidad.</t>
  </si>
  <si>
    <t>Circulares con la información de la capacitación implementada</t>
  </si>
  <si>
    <t>SD-R20</t>
  </si>
  <si>
    <t>Crear un procedimiento de gestión de incidentes de seguridad de la información, formalizarlo y actualizarlo de acuerdo con los cambios de la entidad.</t>
  </si>
  <si>
    <t>Procedimiento de gestión de incidentes de seguridad de la información creado.</t>
  </si>
  <si>
    <t>SD-R21</t>
  </si>
  <si>
    <t>Realizar evaluaciones de vulnerabilidades informáticas.</t>
  </si>
  <si>
    <t>Informes de evaluaciones de vulnerabilidades informáticas realizados.</t>
  </si>
  <si>
    <t>SD-R23</t>
  </si>
  <si>
    <t>Actualizar el sistema misional de la entidad según los despliegues del proveedor, contra la mitigación de vulnerabilidad y la aplicación de actualizaciones y parches de seguridad.</t>
  </si>
  <si>
    <t>Sistema Misional de la Entidad actualizado.</t>
  </si>
  <si>
    <t>SD-R24</t>
  </si>
  <si>
    <t>Realizar ejercicios simulados de ingeniería social al personal de la entidad incluyendo campañas de PHISHING, SMISHING, entre otros, y realizar concientización, educación y formación a partir de los resultados obtenidos.</t>
  </si>
  <si>
    <t>Circulares con la información de la capacitación implementada.</t>
  </si>
  <si>
    <t>DJ-R1</t>
  </si>
  <si>
    <t>Diseño, implementación, capacitación, medición y validación con organismos de control, sobre la Política de daño antijurídico, defensa judicial y repetición.
La política incluirá estrategias de defensa focalizadas en la reiteración, la complejidad de los casos y el impacto del caso en términos de pretensiones, posibilidad de éxito, visibilidad ante los medios de comunicación, entre otros.</t>
  </si>
  <si>
    <t>Socialización política de daño antijuridico realizada.</t>
  </si>
  <si>
    <t>Director
Jefe Oficina Asesora Jurídica
Asesor Jurídico y Miembros del Comité de defensa Judicial</t>
  </si>
  <si>
    <t xml:space="preserve">Servicio al Ciudadano </t>
  </si>
  <si>
    <t>SC-R2, SC-R3, SC-R4</t>
  </si>
  <si>
    <t xml:space="preserve">Promover una socialización que generen espacios de interacción y conocimiento en: Leguaje claro, seguridad digital y desarrollo personal.  </t>
  </si>
  <si>
    <t xml:space="preserve">Atención al Ciudadano </t>
  </si>
  <si>
    <t>SC-R5</t>
  </si>
  <si>
    <t>Elaborar una guía de comunicaciones adecuadas con las Oficinas de prensa y sistemas para la publicación de información que ayudan con la comunicación con ciudadano.</t>
  </si>
  <si>
    <t>Guía de comunicaciones con el ciudadano elaborada.</t>
  </si>
  <si>
    <t>SC-R9, SC-R11</t>
  </si>
  <si>
    <t>Formular la política de atención al usuario de la Dirección de Tránsito de Bucaramanga y publicarla en la página web de la entidad.</t>
  </si>
  <si>
    <t>Política de Atención al Usuario formulada.</t>
  </si>
  <si>
    <t>SC-R12, SC-R21, SC-R63, PC-R15, PC-R21</t>
  </si>
  <si>
    <t xml:space="preserve">Mantener actualizada la plataforma de PQRSD para que los usuarios puedan radicar y hacer seguimiento de la trazabilidad y las respuesta a su petición con toma de indicadores dependiendo de la solicitud y tiempo de respuesta. </t>
  </si>
  <si>
    <t>Plataforma de PQRSD mantenida</t>
  </si>
  <si>
    <t>SC-R10, SC-R13, SC-R14, SC-R15, SC-R62</t>
  </si>
  <si>
    <t xml:space="preserve">Actualizar y realizar el seguimiento del procedimiento medición de la satisfacción del usuario que se encuentra disponible en la página de la Dirección de Tránsito de Bucaramanga. </t>
  </si>
  <si>
    <t>Informes de seguimiento de medición de la satisfacción del usuario publicado.</t>
  </si>
  <si>
    <t>SC-R18</t>
  </si>
  <si>
    <t>Actualizar la página web de la entidad para que cuente con capacidad de adaptación "Responsive" y puede interactuar con dispositivos móviles.</t>
  </si>
  <si>
    <t xml:space="preserve">Página web actualizada con capacidad de adaptación "Responsive" </t>
  </si>
  <si>
    <t>SC-R1, SC-R23, SC-R24, SC-R15, SC-R26, SC-R27, SC-R28, SC-R29, SC-R30, SC-R31, SC-R32, SC-R49, SC-R50, SC-R51, SC-R52, SC-R53, SC-R54, SC-R55, SC-R56, SC-R57, SC-R58, SC-R59, SC-R60, SC-R61</t>
  </si>
  <si>
    <t xml:space="preserve">Actualizar el procedimiento de atención al usuario con el fin de identificar las necesidades individuales de cada usuario, y lograr promover una  orientación personalizada a ciertas personas con su tipo de discapacidad. </t>
  </si>
  <si>
    <t xml:space="preserve">Procedimiento de atención al usuario actualizado e implementado. </t>
  </si>
  <si>
    <t>RT-R1</t>
  </si>
  <si>
    <t>Actualizar guía de responsables de la documentación de los procesos de la entidad.</t>
  </si>
  <si>
    <t xml:space="preserve">Guía de responsables de la documentación de los procesos de la entidad actualizada </t>
  </si>
  <si>
    <t>RT-R3, RT-R4</t>
  </si>
  <si>
    <t>Realizar el seguimiento a las sugerencias, expectativas, quejas, peticiones, reclamos o denuncias que se dan por parte de la ciudadanía para llevar a cabo mejoras a los procesos y procedimientos de la entidad.</t>
  </si>
  <si>
    <t>Informes de seguimiento a PQRSD realizados</t>
  </si>
  <si>
    <t>RT-R5</t>
  </si>
  <si>
    <t>Fomentar en los funcionarios de las diferentes dependencias, mediante socializaciones, la eficiencia administrativa, racionalizar sus trámites y agilizar su gestión como contribución de la innovación en los procesos de la entidad.</t>
  </si>
  <si>
    <t>Socializaciones en eficiencia administrativa y racionalización de tramites realizadas.</t>
  </si>
  <si>
    <t>Realizar la Inscripción de todos los tramites de la entidad, y mantenerlos actualizados en el Sistema Único de Información de Trámites - SUIT</t>
  </si>
  <si>
    <t>Sistema único de Información - SUIT actualizado</t>
  </si>
  <si>
    <t>PC-R5, GC-R14</t>
  </si>
  <si>
    <t>Mejorar las actividades de racionalización de trámites y de gestión de proyectos de la entidad mediante la participación de los grupos de valor en la gestión de la entidad.</t>
  </si>
  <si>
    <t>Campaña de interacción ciudadana para la racionalización de trámites y la gestión de proyectos realizada.</t>
  </si>
  <si>
    <t>Participación Ciudadana en la gestión pública</t>
  </si>
  <si>
    <t>PC-R6, PC-R7</t>
  </si>
  <si>
    <t>Publicar todos los datos abiertos en el catálogo sugerido, para que así la ciudadanía tenga acceso a la información.</t>
  </si>
  <si>
    <t>Catálogo de datos abiertos publicado en página web.</t>
  </si>
  <si>
    <t>PC-R11</t>
  </si>
  <si>
    <t>Crear una sección en la página web y Twitter de la Dirección de Tránsito de Bucaramanga para que la ciudadanía participe en el proceso de la normatividad.</t>
  </si>
  <si>
    <t>Sección creada en página WEB y Twitter para que la ciudadanía participe en el proceso de la normatividad.</t>
  </si>
  <si>
    <t>PC-R12, PC-R13, PC-R14</t>
  </si>
  <si>
    <t>Diseñar una estrategia para dar a conocer la utilización de los medios digitales como alternativa de tiempo para sus trámites.</t>
  </si>
  <si>
    <t>Estrategia de incentivos de la página web para los trámites realizada.</t>
  </si>
  <si>
    <t>PC-R16, PC-R21, PC-R22, PC-R23, PC-R24, PC-R25, PC-R26, PC-R27</t>
  </si>
  <si>
    <t>Incentivar a la ciudadanía para que vigile y revise los datos de la entidad, participe en las rendiciones de cuentas haciendo unos de los canales virtuales como las redes sociales y la página web institucional.</t>
  </si>
  <si>
    <t>Campaña de sensibilización a la ciudadanía en control ciudadano.</t>
  </si>
  <si>
    <t>PC-R30</t>
  </si>
  <si>
    <t>Socializar con el personal de las diferentes dependencias para garantizar la transparencia en la gestión Documental.</t>
  </si>
  <si>
    <t>Socialización en transparencia en la gestión documental.</t>
  </si>
  <si>
    <t>PC-R32</t>
  </si>
  <si>
    <t>Realizar el respaldo de información digital de las diferentes áreas de la entidad.</t>
  </si>
  <si>
    <t>Backup de la información por dependencias realizado.</t>
  </si>
  <si>
    <t>PC-R33</t>
  </si>
  <si>
    <t>Solicitar al área de sistemas, la inclusión de información sobre ofertas de empleo en la página WEB oficial de la entidad.</t>
  </si>
  <si>
    <t xml:space="preserve">Página WEB oficial de la entidad con módulo de ofertas de empleos implementados </t>
  </si>
  <si>
    <t>Realizar el proceso de actualización del normograma de la entidad.</t>
  </si>
  <si>
    <t>Normograma de la entidad actualizado.</t>
  </si>
  <si>
    <t>Directora
 Asesor de Calidad.
Jefe Oficina Asesora Jurídica
Asesor Jurídico</t>
  </si>
  <si>
    <t>SE-R1, SE-R2</t>
  </si>
  <si>
    <t>Realizar proceso de análisis y retroalimentación de los resultados obtenidos en la de rendición de cuentas de la entidad, partiendo de las  sugerencias, expectativas, quejas, peticiones, reclamos o denuncias por parte de la ciudadanía, para realizar de manera transversal y sinérgica mejoras en los procesos y procedimientos de la entidad.</t>
  </si>
  <si>
    <t>Informe de análisis de los resultados obtenidos en la rendición de cuentas de la entidad socializado.</t>
  </si>
  <si>
    <t>SE-R3</t>
  </si>
  <si>
    <t>Realizar el proceso de identificación y sistematización de las lecciones aprendidas, con cada una de las dependencias de la institución en aras de conservar la memoria institucional, garantizando el cumplimiento constante de los objetivos institucionales.</t>
  </si>
  <si>
    <t>Plan de acción de identificación y sistematización de lecciones aprendidas implementado.</t>
  </si>
  <si>
    <t xml:space="preserve">PC-R9, PC-R10, SE-R5, SE-R6 </t>
  </si>
  <si>
    <t>Realizar el proceso de rendición de cuentas institucional, de manera clara y concreta, manteniendo un lenguaje inclusivo, con todos los actores viales, dando a conocer los resultados de la gestión de la DTB.</t>
  </si>
  <si>
    <t>Rendición de cuentas realizada.</t>
  </si>
  <si>
    <t>SE-R7, SE-R8, SE-R9, SE-R10</t>
  </si>
  <si>
    <t xml:space="preserve">Implementar un tablero de indicadores para medir los alcances y resultados de la política de atención al ciudadano, entregando reportes de manera oportuna a la dirección general, mediante los cuales se puedan aplicar procesos de mejora constante. </t>
  </si>
  <si>
    <t>Tablero de indicadores para medir los alcances y resultados de la política de atención al ciudadano implementado.</t>
  </si>
  <si>
    <t>SE-R11</t>
  </si>
  <si>
    <t xml:space="preserve">Realizar el seguimiento de los documentos traducidos de la entidad en un lenguaje claro e incluyente. </t>
  </si>
  <si>
    <t xml:space="preserve">Informe de seguimiento de documentos traducidos a lenguaje claro e incluyente. </t>
  </si>
  <si>
    <t>SE-R12</t>
  </si>
  <si>
    <t>Reformular y socializar los Indicadores de Gestión de riesgos con base en la Nueva Planificación Estratégica Institucional.</t>
  </si>
  <si>
    <t>Indicadores de gestión de riesgo formulados y socializados.</t>
  </si>
  <si>
    <t>Administración y archivos y Gestión Documental</t>
  </si>
  <si>
    <t>GD-R1</t>
  </si>
  <si>
    <t xml:space="preserve">Estudio de necesidades para establecer los requerimientos de personal realizado.
</t>
  </si>
  <si>
    <t>GD-R4</t>
  </si>
  <si>
    <t>Incorporar el componente de Preservación digital a largo plazo en el Sistema Integrado de Conservación.</t>
  </si>
  <si>
    <t>Sistema integrado de conservación con componente de preservación digital a largo plazo incorporado.</t>
  </si>
  <si>
    <t>GD-R6</t>
  </si>
  <si>
    <t xml:space="preserve">Elaborar un documento donde se evidencien las características que deben tener los equipos para el proceso de gestión documental, que sean amigables con el medio ambiente y acorde con la política de gestión ambiental de la entidad. </t>
  </si>
  <si>
    <t>Documento que contenga características técnicas de los equipos que sean amigables con el medio ambiente.</t>
  </si>
  <si>
    <t>GD-R7, GD-R8, GD-R9, GD-R10</t>
  </si>
  <si>
    <t>Elaborar junto con la oficina de sistemas de la DTB, unas estrategias de preservación digital, que permita la conservación digital de los documentos, de acuerdo con los parámetros emitidos por el Archivo General de la Nación.</t>
  </si>
  <si>
    <t>Estrategia de preservación digital elaborada implementada.</t>
  </si>
  <si>
    <t>GD-R13</t>
  </si>
  <si>
    <t>Elaborar un inventario de los documentos audiovisuales que tiene la entidad.</t>
  </si>
  <si>
    <t>Inventario de documentos audiovisuales.</t>
  </si>
  <si>
    <t>GD-R17</t>
  </si>
  <si>
    <t>Programar Jornadas de capacitación de inducción a nuevos funcionarios en Gestión Documental.</t>
  </si>
  <si>
    <t>Documentación relacionada a la capacitación, listado de asistencia.</t>
  </si>
  <si>
    <t>GD-R19</t>
  </si>
  <si>
    <t>Actualizar la Política de archivos de la institución.</t>
  </si>
  <si>
    <t>Política de archivos actualizada.</t>
  </si>
  <si>
    <t>Transparencia, Acceso a la Información y lucha contra la Corrupción</t>
  </si>
  <si>
    <t>TA-R1, TA-R2</t>
  </si>
  <si>
    <t>Realizar seguimiento al mapa de riesgos para determinar los posibles riesgos de fraude y corrupción.</t>
  </si>
  <si>
    <t>Seguimiento al Mapa de riesgos.</t>
  </si>
  <si>
    <t>Asesora de Control Interno</t>
  </si>
  <si>
    <t>TA-R25</t>
  </si>
  <si>
    <t>Llevar a cabo un plan de apertura, mejora y uso de datos abiertos de la entidad e integrarlo al plan de acción Anual.</t>
  </si>
  <si>
    <t>Plan de acción Anual ejecutado</t>
  </si>
  <si>
    <t>Jefe Oficina Asesora de Planeación
Asesora Calidad
Lideres de Proceso</t>
  </si>
  <si>
    <t>TA-R92</t>
  </si>
  <si>
    <t>Socializar a todo el persona sobre el Mapa de Riesgos, la Guía  y la Política administración de riesgos .</t>
  </si>
  <si>
    <t>Socialización sobre mapa de riesgos, guía y política de administración de riesgos realizada.</t>
  </si>
  <si>
    <t>Gestión del Conocimiento y la Innovación</t>
  </si>
  <si>
    <t>GC-R1, GC-R2, GC-R3, GC-R4, GC-R5, GC-R13</t>
  </si>
  <si>
    <t>Elaborar el plan de acción ante el comité institucional de gestión y desempeño para desarrollar e implementar la política de gestión del conocimiento y la innovación.</t>
  </si>
  <si>
    <t>Plan de acción para el desarrollo de la política del conocimiento y la innovación elaborado</t>
  </si>
  <si>
    <t>GC-R7</t>
  </si>
  <si>
    <t>Realizar procedimiento de identificación y sistematización de las buenas prácticas para conservar la memoria institucional y con ella la mejora continua sobre lecciones aprendidas, apoyando procesos continuos de comunicación entre los funcionarios y las diferentes dependencias, propendiendo por la sinergia institucional.</t>
  </si>
  <si>
    <t>Procedimiento de identificación de buenas prácticas realizado.</t>
  </si>
  <si>
    <t>GC-R6, GC-R9, GC-R10, GC-R11</t>
  </si>
  <si>
    <t>Elaborar el Manual de Gestión de Conocimiento e innovación de la Dirección de Tránsito de Bucaramanga.</t>
  </si>
  <si>
    <t>Manual de Gestión de Conocimiento e innovación.</t>
  </si>
  <si>
    <t>GC-R12</t>
  </si>
  <si>
    <t>Realizar socialización a los funcionarios y contratistas de la entidad sobre conocimiento explicito.</t>
  </si>
  <si>
    <t>Socialización en conocimiento explicito realizada.</t>
  </si>
  <si>
    <t>GC-R15, GC-R16, GC-R17, GC-R18, GC-R19, GC-R20</t>
  </si>
  <si>
    <t>Conformación de la Mesa Interdisciplinaria de Trabajo para la Gestión del Conocimiento e Innovación.</t>
  </si>
  <si>
    <t>Mesa Interdisciplinaria de Trabajo para la Gestión del Conocimiento e Innovación conformada.</t>
  </si>
  <si>
    <t>CI-R2, CI-R27, CI-R28, CI-R29, CI-R34</t>
  </si>
  <si>
    <t>Realizar proceso de Auditoria a la Oficina de Talento Humano para verificar la efectividad de las políticas, lineamientos y estrategias en materia de talento humano y que se encuentren adoptadas por la entidad.</t>
  </si>
  <si>
    <t>CI-R3, CI-R6</t>
  </si>
  <si>
    <t>Realizar proceso de seguimiento trimestral al mapa de riesgos institucional.</t>
  </si>
  <si>
    <t>Informe de Seguimiento al mapa de riesgos institucional.</t>
  </si>
  <si>
    <t>CI-R4</t>
  </si>
  <si>
    <t xml:space="preserve">Realizar el proceso de acompañamiento a la oficina de Planeación para la actualización del mapa de riesgos de la vigencia 2022 con el fin de tener en cuenta los riesgos de imagen o confianza. </t>
  </si>
  <si>
    <t>Mapa de Riesgos Institucional 2022 actualizado.</t>
  </si>
  <si>
    <t>CI-R5, CI-R21</t>
  </si>
  <si>
    <t>Realizar el proceso de seguimiento al Mapa de Riesgos de Corrupción y Atención al Ciudadano.</t>
  </si>
  <si>
    <t xml:space="preserve">Informe de Seguimiento al Mapa de Riesgos de Corrupción y Atención al Ciudadano </t>
  </si>
  <si>
    <t>CI-R7</t>
  </si>
  <si>
    <t>Realizar Auditoría al modelo de Seguridad y Privacidad de la Información (MSPI)</t>
  </si>
  <si>
    <t>Informe de Auditoría al modelo de Seguridad y Privacidad de la Información (MSPI) realizado</t>
  </si>
  <si>
    <t>CI-R8</t>
  </si>
  <si>
    <t>Realizar Seguimiento Anual a la implementación de la Norma Técnica NTC 5854.</t>
  </si>
  <si>
    <t>Informe de Seguimiento al cumplimiento de la Norma Técnica NTC 5854.</t>
  </si>
  <si>
    <t>CI-R9</t>
  </si>
  <si>
    <t xml:space="preserve">Realizar Seguimiento Anual de la Norma Técnica NTC 6047 de infraestructura. </t>
  </si>
  <si>
    <t xml:space="preserve">Informe de Seguimiento al cumplimiento de la Norma Técnica NTC 6047 de infraestructura. </t>
  </si>
  <si>
    <t>CI-R10</t>
  </si>
  <si>
    <t>Realizar la socialización para el efectivo seguimiento del mapa de riesgos en el COCI</t>
  </si>
  <si>
    <t>Mapa de riesgos socializado en el COCI</t>
  </si>
  <si>
    <t>CI-R11</t>
  </si>
  <si>
    <t>Realizar proceso de Auditoría Financiera para determinar la confiabilidad de información financiera y no financiera, dentro de la evaluación a la gestión del riesgo de todas las dependencias de la entidad.</t>
  </si>
  <si>
    <t>Informe de Auditoría realizado a todas las dependencias de la entidad</t>
  </si>
  <si>
    <t>CI-R12</t>
  </si>
  <si>
    <t xml:space="preserve">Realizar citación al Comité de Coordinación de Control Interno y socializar Auditorias y Seguimientos </t>
  </si>
  <si>
    <t>CI-R13, CI-R31</t>
  </si>
  <si>
    <t>Realizar socialización a la apropiación de los valores y principios del servicio público.</t>
  </si>
  <si>
    <t>Socialización de apropiación de los valores y principios del servicio público realizada</t>
  </si>
  <si>
    <t>CI-R14, CI-R15, CI-R16, CI-R17, CI-R18, CI-R19, CI-R20</t>
  </si>
  <si>
    <t>Realizar un Informe del Sistema de Control Interno donde se puedan identificar los diferentes factores, como el político, el contable y financiero, los factores ambientales, de flujo de información y todos aquellos que puedan afectar de manera negativa al imagen de la entidad, destacando la atención al ciudadano, y que impiden el cumplimiento de los objetivos de la entidad.</t>
  </si>
  <si>
    <t>Informes del Sistema de Control Interno realizado</t>
  </si>
  <si>
    <t>CI-R22</t>
  </si>
  <si>
    <t>Realizar el proceso de seguimiento a la estrategia de Comunicación para la toma oportuna de las decisiones, soportadas en evidencias.</t>
  </si>
  <si>
    <t>CI-R23</t>
  </si>
  <si>
    <t>Realizar el proceso de Seguimiento a las Solicitudes, Peticiones, Quejas, Reclamo o Denuncia, para verificar el cumplimiento de los tiempos de respuesta, la calidad de la información entregada y la satisfacción de los peticionarios.</t>
  </si>
  <si>
    <t xml:space="preserve">Informe de Seguimiento a PQRSD realizado </t>
  </si>
  <si>
    <t>CI-R24</t>
  </si>
  <si>
    <t>Realizar de manera oportuna el Seguimiento al proceso de Rendición de Cuentas a los Ciudadanos.</t>
  </si>
  <si>
    <t>Informe de seguimiento Rendición de Cuentas a los Ciudadanos realizado</t>
  </si>
  <si>
    <t>CI-R26</t>
  </si>
  <si>
    <t>Definir indicadores que permitan realizar la medición de la eficiencia y eficacia del sistema de gestión de seguridad y privacidad de la información (MSPI) de la entidad, evidenciando posibles riesgos y emitiendo alertas de control que permitan la mitigación oportuna de dichos riesgos.</t>
  </si>
  <si>
    <t>Tablero de control de indicadores del MSPI elaborado</t>
  </si>
  <si>
    <t>CI-R30</t>
  </si>
  <si>
    <t>Realizar Auditoría a la Oficina de Talento Humano para verificar la implementación de las acciones mejora con base en los resultados de medición del clima laboral, y realizar la documentación de estado del proceso</t>
  </si>
  <si>
    <t xml:space="preserve">Informe de auditoría </t>
  </si>
  <si>
    <t>CI-R32, CI-R33, CI-R35</t>
  </si>
  <si>
    <t>Realizar seguimiento a la presentación de la Declaración de Bienes y Rentas y Conflicto de Intereses tanto de los servidores y contratistas, así como Implementar canales de consulta y orientación para el manejo de conflictos de interés articulado con acciones preventivas de control de estos.</t>
  </si>
  <si>
    <t>Informe de Seguimiento a la presentación de la Declaración de Bienes y Rentas y Conflicto de Intereses tanto de los servidores y contratistas realizado.</t>
  </si>
  <si>
    <t>CI-R36</t>
  </si>
  <si>
    <t>Realizar proceso de control e informes de seguimiento, para dar uso a la información que consolida la entidad de los informes de peticiones, quejas, reclamos, solicitudes y denuncias (PQRSD) para evaluar y mejorar el servicio al ciudadano de la entidad.</t>
  </si>
  <si>
    <t>Informe de seguimiento y recomendaciones a PQRSD realizado</t>
  </si>
  <si>
    <t>CI-R37</t>
  </si>
  <si>
    <t xml:space="preserve">Realizar recomendaciones a las diferentes dependencias acerca de los riesgos presentes en la entidad y que son evidenciados en el seguimiento del mapa de riesgos y socializados en los diferentes comités.  </t>
  </si>
  <si>
    <t>Informes de recomendaciones acerca de los riesgos presentes en la entidad realizado.</t>
  </si>
  <si>
    <t>Plan de bienestar social laboral cumpliento con cada uno de los parámetros para la vigencia 2022.</t>
  </si>
  <si>
    <t>Programa de estado joven implementado.</t>
  </si>
  <si>
    <t>Cuadro control de situaciones administrativas clasificadas con incidencia actualizado.</t>
  </si>
  <si>
    <t>Informe de seguimiento y evaluación del cumplimiento del Plan de Acción vigente</t>
  </si>
  <si>
    <t>Plan Anticorrupción y Atención al Ciudadano - PAAC 2022</t>
  </si>
  <si>
    <t>Plan Anual de Adquisiciones 2022</t>
  </si>
  <si>
    <t>Política para el uso de bienes con material reciclado elaborada.</t>
  </si>
  <si>
    <t>Socializaciones para el mejoramiento del lenguaje interactivo con la comunidad realizadas</t>
  </si>
  <si>
    <t>Informe de auditoría a la oficina de talento humano realizado</t>
  </si>
  <si>
    <t>Auditorías de seguimientos socializadas en el COCI</t>
  </si>
  <si>
    <t>Informe de estrategia de Comunicación para la toma oportuna de las decisiones con seguimiento realizado.</t>
  </si>
  <si>
    <t>PLAN DE ACCIÓN MODELO INTEGRADO DE PLANEACIÓN Y GESTIÓN MIPG 
DIRECCIÓN DE TRÁNSITO DE BUCARAMANGA</t>
  </si>
  <si>
    <t>Atención al Ciudadano 
Jefe Oficina asesora de Sistemas
Prensa</t>
  </si>
  <si>
    <t>Dirección General</t>
  </si>
  <si>
    <t>Dirección General
Jefe Oficina Asesora de Planeación</t>
  </si>
  <si>
    <t>Atención al Ciudadano 
Asesor de Calidad</t>
  </si>
  <si>
    <t>Asesor de Calidad
Jefe Oficina Asesora de Planeación</t>
  </si>
  <si>
    <t>Jefe Oficina Asesora de Sistemas 
Calidad</t>
  </si>
  <si>
    <t>Asesor de Calidad</t>
  </si>
  <si>
    <t xml:space="preserve">Jefe Oficina asesor de sistemas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</si>
</sst>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8" x14ac:knownFonts="1">
    <font>
      <sz val="11"/>
      <color theme="1"/>
      <name val="Calibri"/>
      <family val="2"/>
      <scheme val="minor"/>
    </font>
    <font>
      <sz val="11"/>
      <color theme="1"/>
      <name val="Calibri"/>
      <family val="2"/>
      <scheme val="minor"/>
    </font>
    <font>
      <b/>
      <sz val="16"/>
      <color theme="1"/>
      <name val="Arial Narrow"/>
      <family val="2"/>
    </font>
    <font>
      <sz val="16"/>
      <color theme="1"/>
      <name val="Arial Narrow"/>
      <family val="2"/>
    </font>
    <font>
      <sz val="16"/>
      <name val="Arial Narrow"/>
      <family val="2"/>
    </font>
    <font>
      <sz val="16"/>
      <color rgb="FF000000"/>
      <name val="Arial Narrow"/>
      <family val="2"/>
    </font>
    <font>
      <sz val="12"/>
      <color theme="1"/>
      <name val="Arial"/>
      <family val="2"/>
    </font>
    <font>
      <b/>
      <sz val="9"/>
      <color theme="1"/>
      <name val="Arial"/>
      <family val="2"/>
    </font>
    <font>
      <b/>
      <sz val="18"/>
      <color theme="1"/>
      <name val="Calibri"/>
      <family val="2"/>
      <scheme val="minor"/>
    </font>
    <font>
      <sz val="10"/>
      <name val="Arial"/>
      <family val="2"/>
    </font>
    <font>
      <sz val="16"/>
      <color rgb="FFFF0000"/>
      <name val="Arial Narrow"/>
      <family val="2"/>
    </font>
    <font>
      <sz val="11"/>
      <color theme="0"/>
      <name val="Calibri"/>
      <family val="2"/>
      <scheme val="minor"/>
    </font>
    <font>
      <sz val="8"/>
      <name val="Calibri"/>
      <family val="2"/>
      <scheme val="minor"/>
    </font>
    <font>
      <b/>
      <sz val="16"/>
      <color theme="1"/>
      <name val="Calibri"/>
      <family val="2"/>
      <scheme val="minor"/>
    </font>
    <font>
      <sz val="18"/>
      <color theme="1"/>
      <name val="Calibri"/>
      <family val="2"/>
      <scheme val="minor"/>
    </font>
    <font>
      <sz val="18"/>
      <color theme="0"/>
      <name val="Calibri"/>
      <family val="2"/>
      <scheme val="minor"/>
    </font>
    <font>
      <sz val="11"/>
      <color theme="0" tint="-0.14999847407452621"/>
      <name val="Calibri"/>
      <family val="2"/>
      <scheme val="minor"/>
    </font>
    <font>
      <sz val="11"/>
      <color theme="6" tint="0.39997558519241921"/>
      <name val="Calibri"/>
      <family val="2"/>
      <scheme val="minor"/>
    </font>
    <font>
      <u/>
      <sz val="11"/>
      <color theme="10"/>
      <name val="Calibri"/>
      <family val="2"/>
      <scheme val="minor"/>
    </font>
    <font>
      <sz val="1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1"/>
      <name val="Bahnschrift Light Condensed"/>
      <family val="2"/>
    </font>
    <font>
      <b/>
      <sz val="14"/>
      <color theme="0"/>
      <name val="Bahnschrift"/>
      <family val="2"/>
    </font>
    <font>
      <b/>
      <sz val="14"/>
      <name val="Bahnschrift"/>
      <family val="2"/>
    </font>
    <font>
      <sz val="11"/>
      <name val="Bahnschrift"/>
      <family val="2"/>
    </font>
    <font>
      <sz val="9"/>
      <name val="Bahnschrift Light Condensed"/>
      <family val="2"/>
    </font>
    <font>
      <sz val="8"/>
      <name val="Bahnschrift Light Condensed"/>
      <family val="2"/>
    </font>
    <font>
      <b/>
      <sz val="11"/>
      <color theme="9" tint="-0.249977111117893"/>
      <name val="Bahnschrift Light Condensed"/>
      <family val="2"/>
    </font>
    <font>
      <b/>
      <u/>
      <sz val="11"/>
      <color theme="5"/>
      <name val="Calibri"/>
      <family val="2"/>
      <scheme val="minor"/>
    </font>
    <font>
      <b/>
      <sz val="9"/>
      <color indexed="81"/>
      <name val="Tahoma"/>
      <family val="2"/>
    </font>
    <font>
      <sz val="9"/>
      <color indexed="81"/>
      <name val="Tahoma"/>
      <family val="2"/>
    </font>
    <font>
      <sz val="9"/>
      <color theme="1"/>
      <name val="Calibri"/>
      <family val="2"/>
      <scheme val="minor"/>
    </font>
    <font>
      <sz val="10"/>
      <name val="Calibri"/>
      <family val="2"/>
      <scheme val="minor"/>
    </font>
    <font>
      <b/>
      <sz val="10"/>
      <color theme="1"/>
      <name val="Calibri"/>
      <family val="2"/>
      <scheme val="minor"/>
    </font>
    <font>
      <sz val="12"/>
      <name val="Calibri"/>
      <family val="2"/>
      <scheme val="minor"/>
    </font>
    <font>
      <sz val="9"/>
      <name val="Calibri"/>
      <family val="2"/>
      <scheme val="minor"/>
    </font>
    <font>
      <b/>
      <sz val="11"/>
      <name val="Calibri"/>
      <family val="2"/>
      <scheme val="minor"/>
    </font>
    <font>
      <sz val="11"/>
      <color rgb="FF000000"/>
      <name val="Calibri"/>
      <family val="2"/>
      <scheme val="minor"/>
    </font>
    <font>
      <b/>
      <sz val="16"/>
      <name val="Arial Narrow"/>
      <family val="2"/>
    </font>
    <font>
      <b/>
      <sz val="16"/>
      <color indexed="81"/>
      <name val="Tahoma"/>
      <family val="2"/>
    </font>
    <font>
      <sz val="16"/>
      <color indexed="81"/>
      <name val="Tahoma"/>
      <family val="2"/>
    </font>
    <font>
      <b/>
      <sz val="12"/>
      <color indexed="81"/>
      <name val="Tahoma"/>
      <family val="2"/>
    </font>
    <font>
      <sz val="12"/>
      <color indexed="81"/>
      <name val="Tahoma"/>
      <family val="2"/>
    </font>
    <font>
      <sz val="11"/>
      <color theme="1"/>
      <name val="Arial Narrow"/>
      <family val="2"/>
    </font>
    <font>
      <sz val="11"/>
      <name val="Arial Narrow"/>
      <family val="2"/>
    </font>
    <font>
      <sz val="11"/>
      <color rgb="FF000000"/>
      <name val="Arial Narrow"/>
      <family val="2"/>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9"/>
        <bgColor indexed="64"/>
      </patternFill>
    </fill>
    <fill>
      <patternFill patternType="solid">
        <fgColor theme="2" tint="-0.249977111117893"/>
        <bgColor indexed="64"/>
      </patternFill>
    </fill>
    <fill>
      <patternFill patternType="solid">
        <fgColor theme="5" tint="0.79998168889431442"/>
        <bgColor indexed="64"/>
      </patternFill>
    </fill>
  </fills>
  <borders count="59">
    <border>
      <left/>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medium">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medium">
        <color auto="1"/>
      </right>
      <top style="medium">
        <color auto="1"/>
      </top>
      <bottom style="thin">
        <color indexed="64"/>
      </bottom>
      <diagonal/>
    </border>
    <border>
      <left style="medium">
        <color auto="1"/>
      </left>
      <right style="thin">
        <color auto="1"/>
      </right>
      <top/>
      <bottom/>
      <diagonal/>
    </border>
    <border>
      <left style="medium">
        <color auto="1"/>
      </left>
      <right/>
      <top style="medium">
        <color auto="1"/>
      </top>
      <bottom style="thin">
        <color auto="1"/>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indexed="64"/>
      </left>
      <right style="medium">
        <color indexed="64"/>
      </right>
      <top style="medium">
        <color indexed="64"/>
      </top>
      <bottom/>
      <diagonal/>
    </border>
    <border>
      <left style="dashed">
        <color theme="0" tint="-0.499984740745262"/>
      </left>
      <right style="thin">
        <color auto="1"/>
      </right>
      <top style="medium">
        <color indexed="64"/>
      </top>
      <bottom/>
      <diagonal/>
    </border>
    <border>
      <left style="dashed">
        <color theme="9" tint="-0.499984740745262"/>
      </left>
      <right style="thin">
        <color auto="1"/>
      </right>
      <top style="medium">
        <color indexed="64"/>
      </top>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1" fillId="0" borderId="0"/>
    <xf numFmtId="0" fontId="9" fillId="0" borderId="0"/>
    <xf numFmtId="43" fontId="1" fillId="0" borderId="0" applyFont="0" applyFill="0" applyBorder="0" applyAlignment="0" applyProtection="0"/>
    <xf numFmtId="0" fontId="18" fillId="0" borderId="0" applyNumberFormat="0" applyFill="0" applyBorder="0" applyAlignment="0" applyProtection="0"/>
  </cellStyleXfs>
  <cellXfs count="457">
    <xf numFmtId="0" fontId="0" fillId="0" borderId="0" xfId="0"/>
    <xf numFmtId="9" fontId="0" fillId="0" borderId="0" xfId="0" applyNumberFormat="1"/>
    <xf numFmtId="9" fontId="0" fillId="0" borderId="0" xfId="1" applyFont="1"/>
    <xf numFmtId="0" fontId="6" fillId="0" borderId="25" xfId="0" applyFont="1" applyBorder="1"/>
    <xf numFmtId="9" fontId="7" fillId="5" borderId="25" xfId="0" applyNumberFormat="1" applyFont="1" applyFill="1" applyBorder="1" applyAlignment="1">
      <alignment vertical="center"/>
    </xf>
    <xf numFmtId="9" fontId="7" fillId="0" borderId="23" xfId="1" applyFont="1" applyBorder="1" applyAlignment="1">
      <alignment vertical="center"/>
    </xf>
    <xf numFmtId="0" fontId="6" fillId="0" borderId="22" xfId="0" applyFont="1" applyBorder="1"/>
    <xf numFmtId="9" fontId="7" fillId="5" borderId="22" xfId="0" applyNumberFormat="1" applyFont="1" applyFill="1" applyBorder="1" applyAlignment="1">
      <alignment vertical="center"/>
    </xf>
    <xf numFmtId="9" fontId="7" fillId="0" borderId="21" xfId="1" applyFont="1" applyBorder="1" applyAlignment="1">
      <alignment vertical="center"/>
    </xf>
    <xf numFmtId="0" fontId="6" fillId="0" borderId="26" xfId="0" applyFont="1" applyBorder="1"/>
    <xf numFmtId="9" fontId="7" fillId="0" borderId="26" xfId="0" applyNumberFormat="1" applyFont="1" applyBorder="1" applyAlignment="1">
      <alignment vertical="center"/>
    </xf>
    <xf numFmtId="9" fontId="7" fillId="0" borderId="28" xfId="0" applyNumberFormat="1" applyFont="1" applyBorder="1" applyAlignment="1">
      <alignment vertical="center"/>
    </xf>
    <xf numFmtId="0" fontId="7" fillId="0" borderId="22" xfId="0" applyFont="1" applyBorder="1" applyAlignment="1">
      <alignment vertical="center"/>
    </xf>
    <xf numFmtId="0" fontId="7" fillId="0" borderId="21" xfId="0" applyFont="1" applyBorder="1" applyAlignment="1">
      <alignment vertical="center"/>
    </xf>
    <xf numFmtId="0" fontId="6" fillId="0" borderId="19" xfId="0" applyFont="1" applyBorder="1"/>
    <xf numFmtId="0" fontId="7" fillId="0" borderId="19" xfId="0" applyFont="1" applyBorder="1" applyAlignment="1">
      <alignment vertical="center"/>
    </xf>
    <xf numFmtId="9" fontId="7" fillId="0" borderId="3" xfId="0" applyNumberFormat="1" applyFont="1" applyBorder="1" applyAlignment="1">
      <alignment vertical="center"/>
    </xf>
    <xf numFmtId="9" fontId="7" fillId="0" borderId="25" xfId="1" applyFont="1" applyBorder="1" applyAlignment="1">
      <alignment vertical="center"/>
    </xf>
    <xf numFmtId="0" fontId="0" fillId="0" borderId="23" xfId="0" applyBorder="1" applyAlignment="1">
      <alignment vertical="center"/>
    </xf>
    <xf numFmtId="9" fontId="7" fillId="0" borderId="22" xfId="1" applyFont="1"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0" borderId="0" xfId="0" applyAlignment="1">
      <alignment horizontal="left" vertical="center"/>
    </xf>
    <xf numFmtId="0" fontId="11" fillId="3" borderId="0" xfId="0" applyFont="1" applyFill="1"/>
    <xf numFmtId="0" fontId="0" fillId="0" borderId="0" xfId="0" applyAlignment="1">
      <alignment horizontal="center" wrapText="1"/>
    </xf>
    <xf numFmtId="0" fontId="0" fillId="0" borderId="0" xfId="0" applyAlignment="1">
      <alignment wrapText="1"/>
    </xf>
    <xf numFmtId="3" fontId="3" fillId="3" borderId="36" xfId="0" applyNumberFormat="1" applyFont="1" applyFill="1" applyBorder="1" applyAlignment="1">
      <alignment horizontal="center" vertical="center" wrapText="1"/>
    </xf>
    <xf numFmtId="3" fontId="3" fillId="3" borderId="42" xfId="0" applyNumberFormat="1" applyFont="1" applyFill="1" applyBorder="1" applyAlignment="1">
      <alignment horizontal="center" vertical="center" wrapText="1"/>
    </xf>
    <xf numFmtId="3" fontId="3" fillId="3" borderId="34" xfId="0" applyNumberFormat="1" applyFont="1" applyFill="1" applyBorder="1" applyAlignment="1">
      <alignment horizontal="center" vertical="center" wrapText="1"/>
    </xf>
    <xf numFmtId="0" fontId="8" fillId="4" borderId="27" xfId="0" applyFont="1" applyFill="1" applyBorder="1" applyAlignment="1">
      <alignment horizontal="left" vertical="center" wrapText="1"/>
    </xf>
    <xf numFmtId="0" fontId="14" fillId="0" borderId="0" xfId="0" applyFont="1"/>
    <xf numFmtId="0" fontId="15" fillId="3" borderId="0" xfId="0" applyFont="1" applyFill="1"/>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3" fillId="0" borderId="0" xfId="0" applyFont="1"/>
    <xf numFmtId="0" fontId="0" fillId="0" borderId="0" xfId="0" applyAlignment="1">
      <alignment vertical="top"/>
    </xf>
    <xf numFmtId="0" fontId="3" fillId="3" borderId="34"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0" fillId="0" borderId="0" xfId="0" applyAlignment="1">
      <alignment horizontal="center" vertical="center"/>
    </xf>
    <xf numFmtId="0" fontId="20" fillId="0" borderId="0" xfId="0" applyFont="1"/>
    <xf numFmtId="0" fontId="21" fillId="0" borderId="0" xfId="0" applyFont="1" applyAlignment="1">
      <alignment horizontal="center" vertical="center"/>
    </xf>
    <xf numFmtId="0" fontId="19" fillId="3" borderId="0" xfId="0" applyFont="1" applyFill="1"/>
    <xf numFmtId="0" fontId="0" fillId="3" borderId="0" xfId="0" applyFill="1"/>
    <xf numFmtId="0" fontId="17" fillId="3" borderId="0" xfId="0" applyFont="1" applyFill="1"/>
    <xf numFmtId="9" fontId="17" fillId="3" borderId="0" xfId="1" applyFont="1" applyFill="1"/>
    <xf numFmtId="0" fontId="16" fillId="3" borderId="0" xfId="0" applyFont="1" applyFill="1"/>
    <xf numFmtId="9" fontId="16" fillId="3" borderId="0" xfId="1" applyFont="1" applyFill="1"/>
    <xf numFmtId="0" fontId="25" fillId="3" borderId="0" xfId="0" applyFont="1" applyFill="1"/>
    <xf numFmtId="0" fontId="19" fillId="9" borderId="0" xfId="0" applyFont="1" applyFill="1"/>
    <xf numFmtId="0" fontId="0" fillId="9" borderId="0" xfId="0" applyFill="1"/>
    <xf numFmtId="0" fontId="0" fillId="9" borderId="21" xfId="0" applyFill="1" applyBorder="1"/>
    <xf numFmtId="0" fontId="19" fillId="9" borderId="22" xfId="0" applyFont="1" applyFill="1" applyBorder="1"/>
    <xf numFmtId="0" fontId="0" fillId="9" borderId="27" xfId="0" applyFill="1" applyBorder="1"/>
    <xf numFmtId="0" fontId="0" fillId="9" borderId="28" xfId="0" applyFill="1" applyBorder="1"/>
    <xf numFmtId="1" fontId="20" fillId="0" borderId="0" xfId="0" applyNumberFormat="1" applyFont="1"/>
    <xf numFmtId="1" fontId="20" fillId="0" borderId="24" xfId="0" applyNumberFormat="1" applyFont="1" applyBorder="1" applyAlignment="1">
      <alignment horizontal="center"/>
    </xf>
    <xf numFmtId="0" fontId="20" fillId="0" borderId="24" xfId="0" applyFont="1" applyBorder="1" applyAlignment="1">
      <alignment horizontal="center"/>
    </xf>
    <xf numFmtId="9" fontId="3" fillId="0" borderId="42" xfId="0" applyNumberFormat="1" applyFont="1" applyBorder="1" applyAlignment="1">
      <alignment horizontal="center" vertical="center" wrapText="1"/>
    </xf>
    <xf numFmtId="9" fontId="3" fillId="3" borderId="42" xfId="0" applyNumberFormat="1" applyFont="1" applyFill="1" applyBorder="1" applyAlignment="1">
      <alignment horizontal="left" vertical="top" wrapText="1"/>
    </xf>
    <xf numFmtId="9" fontId="3" fillId="3" borderId="36" xfId="0" applyNumberFormat="1" applyFont="1" applyFill="1" applyBorder="1" applyAlignment="1">
      <alignment horizontal="center" vertical="center" wrapText="1"/>
    </xf>
    <xf numFmtId="9" fontId="3" fillId="3" borderId="36" xfId="0" applyNumberFormat="1" applyFont="1" applyFill="1" applyBorder="1" applyAlignment="1">
      <alignment horizontal="left" vertical="top" wrapText="1"/>
    </xf>
    <xf numFmtId="9" fontId="3" fillId="3" borderId="34" xfId="0" applyNumberFormat="1" applyFont="1" applyFill="1" applyBorder="1" applyAlignment="1">
      <alignment horizontal="center" vertical="center" wrapText="1"/>
    </xf>
    <xf numFmtId="9" fontId="3" fillId="3" borderId="34" xfId="0" applyNumberFormat="1" applyFont="1" applyFill="1" applyBorder="1" applyAlignment="1">
      <alignment horizontal="left" vertical="top" wrapText="1"/>
    </xf>
    <xf numFmtId="0" fontId="3" fillId="0" borderId="34" xfId="0" applyFont="1" applyBorder="1" applyAlignment="1">
      <alignment horizontal="center" vertical="center" wrapText="1"/>
    </xf>
    <xf numFmtId="9" fontId="3" fillId="3" borderId="42" xfId="0" applyNumberFormat="1" applyFont="1" applyFill="1" applyBorder="1" applyAlignment="1">
      <alignment horizontal="center" vertical="center" wrapText="1"/>
    </xf>
    <xf numFmtId="9" fontId="4" fillId="3" borderId="36" xfId="0" applyNumberFormat="1" applyFont="1" applyFill="1" applyBorder="1" applyAlignment="1">
      <alignment horizontal="left" vertical="top" wrapText="1"/>
    </xf>
    <xf numFmtId="9" fontId="4" fillId="3" borderId="34" xfId="0" applyNumberFormat="1" applyFont="1" applyFill="1" applyBorder="1" applyAlignment="1">
      <alignment horizontal="left" vertical="top" wrapText="1"/>
    </xf>
    <xf numFmtId="0" fontId="3" fillId="0" borderId="58" xfId="0" applyFont="1" applyBorder="1" applyAlignment="1">
      <alignment horizontal="center" vertical="center" wrapText="1"/>
    </xf>
    <xf numFmtId="0" fontId="3" fillId="3" borderId="58" xfId="0" applyFont="1" applyFill="1" applyBorder="1" applyAlignment="1">
      <alignment horizontal="center" vertical="center" wrapText="1"/>
    </xf>
    <xf numFmtId="9" fontId="4" fillId="3" borderId="42" xfId="0" applyNumberFormat="1" applyFont="1" applyFill="1" applyBorder="1" applyAlignment="1">
      <alignment horizontal="left" vertical="top" wrapText="1"/>
    </xf>
    <xf numFmtId="9" fontId="5" fillId="0" borderId="42" xfId="0" applyNumberFormat="1" applyFont="1" applyBorder="1" applyAlignment="1">
      <alignment horizontal="center" vertical="center"/>
    </xf>
    <xf numFmtId="9" fontId="5" fillId="0" borderId="36" xfId="0" applyNumberFormat="1" applyFont="1" applyBorder="1" applyAlignment="1">
      <alignment horizontal="center" vertical="center"/>
    </xf>
    <xf numFmtId="9" fontId="5" fillId="0" borderId="36" xfId="0" applyNumberFormat="1" applyFont="1" applyBorder="1" applyAlignment="1">
      <alignment horizontal="left" vertical="top"/>
    </xf>
    <xf numFmtId="9" fontId="5" fillId="0" borderId="36" xfId="0" applyNumberFormat="1" applyFont="1" applyBorder="1" applyAlignment="1">
      <alignment horizontal="left" vertical="top" wrapText="1"/>
    </xf>
    <xf numFmtId="9" fontId="5" fillId="0" borderId="34" xfId="0" applyNumberFormat="1" applyFont="1" applyBorder="1" applyAlignment="1">
      <alignment horizontal="center" vertical="center"/>
    </xf>
    <xf numFmtId="9" fontId="5" fillId="0" borderId="34" xfId="0" applyNumberFormat="1" applyFont="1" applyBorder="1" applyAlignment="1">
      <alignment horizontal="left" vertical="top"/>
    </xf>
    <xf numFmtId="9" fontId="5" fillId="0" borderId="42" xfId="0" applyNumberFormat="1" applyFont="1" applyBorder="1" applyAlignment="1">
      <alignment horizontal="left" vertical="top"/>
    </xf>
    <xf numFmtId="9" fontId="3" fillId="0" borderId="34" xfId="0" applyNumberFormat="1" applyFont="1" applyBorder="1" applyAlignment="1">
      <alignment horizontal="center" vertical="center" wrapText="1"/>
    </xf>
    <xf numFmtId="9" fontId="3" fillId="0" borderId="42" xfId="0" applyNumberFormat="1" applyFont="1" applyBorder="1" applyAlignment="1">
      <alignment horizontal="left" vertical="top" wrapText="1"/>
    </xf>
    <xf numFmtId="9" fontId="3" fillId="0" borderId="36" xfId="0" applyNumberFormat="1" applyFont="1" applyBorder="1" applyAlignment="1">
      <alignment horizontal="center" vertical="center" wrapText="1"/>
    </xf>
    <xf numFmtId="9" fontId="3" fillId="0" borderId="36" xfId="0" applyNumberFormat="1" applyFont="1" applyBorder="1" applyAlignment="1">
      <alignment horizontal="left" vertical="top" wrapText="1"/>
    </xf>
    <xf numFmtId="9" fontId="3" fillId="0" borderId="34" xfId="0" applyNumberFormat="1" applyFont="1" applyBorder="1" applyAlignment="1">
      <alignment horizontal="left" vertical="top" wrapText="1"/>
    </xf>
    <xf numFmtId="9" fontId="0" fillId="6" borderId="31" xfId="1" applyFont="1" applyFill="1" applyBorder="1" applyAlignment="1">
      <alignment horizontal="center" vertical="center" wrapText="1"/>
    </xf>
    <xf numFmtId="9" fontId="0" fillId="6" borderId="20" xfId="1" applyFont="1" applyFill="1" applyBorder="1" applyAlignment="1">
      <alignment horizontal="center" vertical="center" wrapText="1"/>
    </xf>
    <xf numFmtId="3" fontId="21" fillId="0" borderId="6" xfId="0" applyNumberFormat="1" applyFont="1" applyBorder="1" applyAlignment="1">
      <alignment horizontal="center" vertical="center" wrapText="1"/>
    </xf>
    <xf numFmtId="3" fontId="21" fillId="0" borderId="7" xfId="0" applyNumberFormat="1" applyFont="1" applyBorder="1" applyAlignment="1">
      <alignment horizontal="center" vertical="center" wrapText="1"/>
    </xf>
    <xf numFmtId="0" fontId="0" fillId="0" borderId="0" xfId="0" applyAlignment="1">
      <alignment horizontal="center"/>
    </xf>
    <xf numFmtId="0" fontId="33" fillId="0" borderId="0" xfId="0" applyFont="1" applyAlignment="1">
      <alignment vertical="top"/>
    </xf>
    <xf numFmtId="0" fontId="34" fillId="3" borderId="38"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21" fillId="3" borderId="54" xfId="0" applyFont="1" applyFill="1" applyBorder="1" applyAlignment="1">
      <alignment horizontal="center" vertical="center" wrapText="1"/>
    </xf>
    <xf numFmtId="0" fontId="19" fillId="0" borderId="2" xfId="0" applyFont="1" applyBorder="1" applyAlignment="1">
      <alignment horizontal="center" vertical="center" wrapText="1"/>
    </xf>
    <xf numFmtId="0" fontId="36" fillId="0" borderId="13" xfId="0" applyFont="1" applyBorder="1" applyAlignment="1">
      <alignment horizontal="left" vertical="center" wrapText="1"/>
    </xf>
    <xf numFmtId="0" fontId="0" fillId="0" borderId="13" xfId="0" applyBorder="1" applyAlignment="1">
      <alignment horizontal="center" vertical="center" wrapText="1"/>
    </xf>
    <xf numFmtId="0" fontId="19" fillId="0" borderId="41" xfId="0" applyFont="1" applyBorder="1" applyAlignment="1">
      <alignment horizontal="center" vertical="center" wrapText="1"/>
    </xf>
    <xf numFmtId="0" fontId="0" fillId="6" borderId="43" xfId="0" applyFill="1" applyBorder="1" applyAlignment="1">
      <alignment horizontal="center" vertical="center" wrapText="1"/>
    </xf>
    <xf numFmtId="0" fontId="0" fillId="6" borderId="13" xfId="0" applyFill="1" applyBorder="1" applyAlignment="1">
      <alignment horizontal="center" vertical="center" wrapText="1"/>
    </xf>
    <xf numFmtId="0" fontId="38" fillId="0" borderId="43"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3" borderId="6" xfId="0" applyFont="1" applyFill="1" applyBorder="1" applyAlignment="1">
      <alignment horizontal="center" vertical="center" wrapText="1"/>
    </xf>
    <xf numFmtId="1" fontId="38" fillId="3" borderId="6" xfId="1" applyNumberFormat="1" applyFont="1" applyFill="1" applyBorder="1" applyAlignment="1">
      <alignment horizontal="center" vertical="center" wrapText="1"/>
    </xf>
    <xf numFmtId="9" fontId="19" fillId="3" borderId="43" xfId="1" applyFont="1" applyFill="1" applyBorder="1" applyAlignment="1">
      <alignment horizontal="center" vertical="center" wrapText="1"/>
    </xf>
    <xf numFmtId="9" fontId="19" fillId="3" borderId="13" xfId="1" applyFont="1" applyFill="1" applyBorder="1" applyAlignment="1">
      <alignment horizontal="center" vertical="center" wrapText="1"/>
    </xf>
    <xf numFmtId="0" fontId="19" fillId="0" borderId="1" xfId="0" applyFont="1" applyBorder="1" applyAlignment="1">
      <alignment horizontal="center" vertical="center" wrapText="1"/>
    </xf>
    <xf numFmtId="0" fontId="36" fillId="0" borderId="20" xfId="0" applyFont="1" applyBorder="1" applyAlignment="1">
      <alignment horizontal="left" vertical="center" wrapText="1"/>
    </xf>
    <xf numFmtId="0" fontId="0" fillId="0" borderId="20" xfId="0" applyBorder="1" applyAlignment="1">
      <alignment horizontal="center" vertical="center" wrapText="1"/>
    </xf>
    <xf numFmtId="0" fontId="19" fillId="0" borderId="35" xfId="0" applyFont="1" applyBorder="1" applyAlignment="1">
      <alignment horizontal="center" vertical="center" wrapText="1"/>
    </xf>
    <xf numFmtId="1" fontId="0" fillId="3" borderId="31" xfId="0" applyNumberFormat="1" applyFill="1" applyBorder="1" applyAlignment="1">
      <alignment horizontal="center" vertical="center" wrapText="1"/>
    </xf>
    <xf numFmtId="0" fontId="0" fillId="6" borderId="31" xfId="0" applyFill="1" applyBorder="1" applyAlignment="1">
      <alignment horizontal="center" vertical="center" wrapText="1"/>
    </xf>
    <xf numFmtId="0" fontId="0" fillId="6" borderId="20" xfId="0" applyFill="1" applyBorder="1" applyAlignment="1">
      <alignment horizontal="center" vertical="center" wrapText="1"/>
    </xf>
    <xf numFmtId="0" fontId="38" fillId="0" borderId="31"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2" xfId="0" applyFont="1" applyBorder="1" applyAlignment="1">
      <alignment horizontal="center" vertical="center" wrapText="1"/>
    </xf>
    <xf numFmtId="9" fontId="19" fillId="3" borderId="31" xfId="1" applyFont="1" applyFill="1" applyBorder="1" applyAlignment="1">
      <alignment horizontal="center" vertical="center" wrapText="1"/>
    </xf>
    <xf numFmtId="9" fontId="19" fillId="3" borderId="20" xfId="1" applyFont="1" applyFill="1" applyBorder="1" applyAlignment="1">
      <alignment horizontal="center" vertical="center" wrapText="1"/>
    </xf>
    <xf numFmtId="0" fontId="0" fillId="3" borderId="31" xfId="0" applyFill="1" applyBorder="1" applyAlignment="1">
      <alignment horizontal="center" vertical="center" wrapText="1"/>
    </xf>
    <xf numFmtId="9" fontId="19" fillId="3" borderId="35" xfId="1" applyFont="1" applyFill="1" applyBorder="1" applyAlignment="1">
      <alignment horizontal="center" vertical="center" wrapText="1"/>
    </xf>
    <xf numFmtId="9" fontId="0" fillId="3" borderId="31" xfId="1" applyFont="1" applyFill="1" applyBorder="1" applyAlignment="1">
      <alignment horizontal="center" vertical="center" wrapText="1"/>
    </xf>
    <xf numFmtId="9" fontId="39" fillId="3" borderId="31" xfId="1" applyFont="1" applyFill="1" applyBorder="1" applyAlignment="1">
      <alignment horizontal="center" vertical="center"/>
    </xf>
    <xf numFmtId="0" fontId="39" fillId="3" borderId="31" xfId="0" applyFont="1" applyFill="1" applyBorder="1" applyAlignment="1">
      <alignment horizontal="center" vertical="center"/>
    </xf>
    <xf numFmtId="43" fontId="39" fillId="3" borderId="31" xfId="4" applyFont="1" applyFill="1" applyBorder="1" applyAlignment="1">
      <alignment horizontal="center" vertical="center"/>
    </xf>
    <xf numFmtId="0" fontId="36" fillId="3" borderId="20" xfId="0" applyFont="1" applyFill="1" applyBorder="1" applyAlignment="1">
      <alignment horizontal="left" vertical="center" wrapText="1"/>
    </xf>
    <xf numFmtId="0" fontId="36" fillId="0" borderId="15" xfId="0" applyFont="1" applyBorder="1" applyAlignment="1">
      <alignment horizontal="left" vertical="center" wrapText="1"/>
    </xf>
    <xf numFmtId="0" fontId="38" fillId="0" borderId="4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9" fontId="19" fillId="3" borderId="44" xfId="1" applyFont="1" applyFill="1" applyBorder="1" applyAlignment="1">
      <alignment horizontal="center" vertical="center" wrapText="1"/>
    </xf>
    <xf numFmtId="9" fontId="19" fillId="3" borderId="15" xfId="1" applyFont="1" applyFill="1" applyBorder="1" applyAlignment="1">
      <alignment horizontal="center" vertical="center" wrapText="1"/>
    </xf>
    <xf numFmtId="0" fontId="0" fillId="0" borderId="0" xfId="0" applyAlignment="1">
      <alignment vertical="top" wrapText="1"/>
    </xf>
    <xf numFmtId="0" fontId="19" fillId="0" borderId="11" xfId="0" applyFont="1" applyBorder="1" applyAlignment="1">
      <alignment horizontal="center" vertical="center" wrapText="1"/>
    </xf>
    <xf numFmtId="3" fontId="21" fillId="0" borderId="10" xfId="0" applyNumberFormat="1" applyFont="1" applyBorder="1" applyAlignment="1">
      <alignment horizontal="center" vertical="center" wrapText="1"/>
    </xf>
    <xf numFmtId="0" fontId="34" fillId="3" borderId="37" xfId="0" applyFont="1" applyFill="1" applyBorder="1" applyAlignment="1">
      <alignment horizontal="center" vertical="center" wrapText="1"/>
    </xf>
    <xf numFmtId="0" fontId="19" fillId="0" borderId="39" xfId="0" applyFont="1" applyBorder="1" applyAlignment="1">
      <alignment horizontal="center" vertical="center" wrapText="1"/>
    </xf>
    <xf numFmtId="0" fontId="21" fillId="3" borderId="0" xfId="0" applyFont="1" applyFill="1" applyAlignment="1">
      <alignment horizontal="center" vertical="center" wrapText="1"/>
    </xf>
    <xf numFmtId="0" fontId="34" fillId="3" borderId="51" xfId="0" applyFont="1" applyFill="1" applyBorder="1" applyAlignment="1">
      <alignment horizontal="center" vertical="center" wrapText="1"/>
    </xf>
    <xf numFmtId="0" fontId="34" fillId="3" borderId="52" xfId="0" applyFont="1" applyFill="1" applyBorder="1" applyAlignment="1">
      <alignment horizontal="center" vertical="center" wrapText="1"/>
    </xf>
    <xf numFmtId="0" fontId="21" fillId="3" borderId="53" xfId="0" applyFont="1" applyFill="1" applyBorder="1" applyAlignment="1">
      <alignment horizontal="center" vertical="center" wrapText="1"/>
    </xf>
    <xf numFmtId="0" fontId="35" fillId="4" borderId="55" xfId="0" applyFont="1" applyFill="1" applyBorder="1" applyAlignment="1">
      <alignment horizontal="center" vertical="center" wrapText="1"/>
    </xf>
    <xf numFmtId="0" fontId="35" fillId="4" borderId="52" xfId="0" applyFont="1" applyFill="1" applyBorder="1" applyAlignment="1">
      <alignment horizontal="center" vertical="center" wrapText="1"/>
    </xf>
    <xf numFmtId="0" fontId="35" fillId="3" borderId="53" xfId="0" applyFont="1" applyFill="1" applyBorder="1" applyAlignment="1">
      <alignment horizontal="center" vertical="center" wrapText="1"/>
    </xf>
    <xf numFmtId="0" fontId="21" fillId="3" borderId="56" xfId="0" applyFont="1" applyFill="1" applyBorder="1" applyAlignment="1">
      <alignment horizontal="center" vertical="center" wrapText="1"/>
    </xf>
    <xf numFmtId="0" fontId="21" fillId="3" borderId="24" xfId="0" applyFont="1" applyFill="1" applyBorder="1" applyAlignment="1">
      <alignment horizontal="center" vertical="center" wrapText="1"/>
    </xf>
    <xf numFmtId="1" fontId="21" fillId="3" borderId="24" xfId="0" applyNumberFormat="1" applyFont="1" applyFill="1" applyBorder="1" applyAlignment="1">
      <alignment horizontal="center" vertical="center" wrapText="1"/>
    </xf>
    <xf numFmtId="0" fontId="35" fillId="3" borderId="2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44"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15" xfId="0" applyFill="1" applyBorder="1" applyAlignment="1">
      <alignment horizontal="center" vertical="center" wrapText="1"/>
    </xf>
    <xf numFmtId="0" fontId="36" fillId="0" borderId="43" xfId="0" applyFont="1" applyBorder="1" applyAlignment="1">
      <alignment horizontal="left" vertical="top" wrapText="1"/>
    </xf>
    <xf numFmtId="0" fontId="36" fillId="0" borderId="31" xfId="0" applyFont="1" applyBorder="1" applyAlignment="1">
      <alignment horizontal="left" vertical="top" wrapText="1"/>
    </xf>
    <xf numFmtId="0" fontId="36" fillId="0" borderId="44" xfId="0" applyFont="1" applyBorder="1" applyAlignment="1">
      <alignment horizontal="left" vertical="top"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2" xfId="0" applyFont="1" applyBorder="1" applyAlignment="1">
      <alignment horizontal="left" vertical="center" wrapText="1"/>
    </xf>
    <xf numFmtId="1" fontId="3" fillId="0" borderId="43" xfId="0" applyNumberFormat="1" applyFont="1" applyBorder="1" applyAlignment="1">
      <alignment horizontal="center" vertical="center"/>
    </xf>
    <xf numFmtId="1" fontId="3" fillId="0" borderId="14" xfId="0" applyNumberFormat="1" applyFont="1" applyBorder="1" applyAlignment="1">
      <alignment horizontal="center" vertical="center"/>
    </xf>
    <xf numFmtId="3" fontId="3" fillId="0" borderId="42" xfId="0" applyNumberFormat="1" applyFont="1" applyBorder="1" applyAlignment="1">
      <alignment horizontal="center" vertical="center" wrapText="1"/>
    </xf>
    <xf numFmtId="0" fontId="3" fillId="0" borderId="36" xfId="0" applyFont="1" applyBorder="1" applyAlignment="1">
      <alignment horizontal="left" vertical="center" wrapText="1"/>
    </xf>
    <xf numFmtId="1" fontId="3" fillId="0" borderId="31" xfId="0" applyNumberFormat="1" applyFont="1" applyBorder="1" applyAlignment="1">
      <alignment horizontal="center" vertical="center"/>
    </xf>
    <xf numFmtId="1" fontId="3" fillId="0" borderId="32" xfId="0" applyNumberFormat="1" applyFont="1" applyBorder="1" applyAlignment="1">
      <alignment horizontal="center" vertical="center"/>
    </xf>
    <xf numFmtId="3" fontId="3" fillId="0" borderId="36" xfId="0" applyNumberFormat="1" applyFont="1" applyBorder="1" applyAlignment="1">
      <alignment horizontal="center" vertical="center" wrapText="1"/>
    </xf>
    <xf numFmtId="0" fontId="3" fillId="0" borderId="34" xfId="0" applyFont="1" applyBorder="1" applyAlignment="1">
      <alignment horizontal="left" vertical="center" wrapText="1"/>
    </xf>
    <xf numFmtId="1" fontId="3" fillId="3" borderId="44" xfId="0" applyNumberFormat="1" applyFont="1" applyFill="1" applyBorder="1" applyAlignment="1">
      <alignment horizontal="center" vertical="center"/>
    </xf>
    <xf numFmtId="1" fontId="3" fillId="3" borderId="16" xfId="0" applyNumberFormat="1" applyFont="1" applyFill="1" applyBorder="1" applyAlignment="1">
      <alignment horizontal="center" vertical="center"/>
    </xf>
    <xf numFmtId="3" fontId="3" fillId="0" borderId="34" xfId="0" applyNumberFormat="1" applyFont="1" applyBorder="1" applyAlignment="1">
      <alignment horizontal="center" vertical="center" wrapText="1"/>
    </xf>
    <xf numFmtId="0" fontId="2" fillId="3" borderId="16" xfId="0" applyFont="1" applyFill="1" applyBorder="1" applyAlignment="1">
      <alignment horizontal="center" vertical="center"/>
    </xf>
    <xf numFmtId="3" fontId="4" fillId="0" borderId="42" xfId="0" applyNumberFormat="1" applyFont="1" applyBorder="1" applyAlignment="1">
      <alignment horizontal="center" vertical="center" wrapText="1"/>
    </xf>
    <xf numFmtId="1" fontId="3" fillId="3" borderId="43" xfId="0" applyNumberFormat="1" applyFont="1" applyFill="1" applyBorder="1" applyAlignment="1">
      <alignment horizontal="center" vertical="center"/>
    </xf>
    <xf numFmtId="1" fontId="3" fillId="3" borderId="14" xfId="0" applyNumberFormat="1" applyFont="1" applyFill="1" applyBorder="1" applyAlignment="1">
      <alignment horizontal="center" vertical="center"/>
    </xf>
    <xf numFmtId="3" fontId="4" fillId="0" borderId="36" xfId="0" applyNumberFormat="1" applyFont="1" applyBorder="1" applyAlignment="1">
      <alignment horizontal="center" vertical="center" wrapText="1"/>
    </xf>
    <xf numFmtId="1" fontId="3" fillId="3" borderId="31" xfId="0" applyNumberFormat="1" applyFont="1" applyFill="1" applyBorder="1" applyAlignment="1">
      <alignment horizontal="center" vertical="center"/>
    </xf>
    <xf numFmtId="1" fontId="3" fillId="3" borderId="32" xfId="0" applyNumberFormat="1" applyFont="1" applyFill="1" applyBorder="1" applyAlignment="1">
      <alignment horizontal="center" vertical="center"/>
    </xf>
    <xf numFmtId="0" fontId="2" fillId="3" borderId="32" xfId="0" applyFont="1" applyFill="1" applyBorder="1" applyAlignment="1">
      <alignment horizontal="center" vertical="center"/>
    </xf>
    <xf numFmtId="3" fontId="4" fillId="0" borderId="34" xfId="0" applyNumberFormat="1" applyFont="1" applyBorder="1" applyAlignment="1">
      <alignment horizontal="center" vertical="center" wrapText="1"/>
    </xf>
    <xf numFmtId="0" fontId="4" fillId="0" borderId="36" xfId="0" applyFont="1" applyBorder="1" applyAlignment="1">
      <alignment horizontal="left" vertical="center" wrapText="1"/>
    </xf>
    <xf numFmtId="0" fontId="4" fillId="0" borderId="36" xfId="0" applyFont="1" applyBorder="1" applyAlignment="1">
      <alignment horizontal="center" vertical="center" wrapText="1"/>
    </xf>
    <xf numFmtId="9" fontId="4" fillId="0" borderId="36" xfId="0" applyNumberFormat="1" applyFont="1" applyBorder="1" applyAlignment="1">
      <alignment horizontal="left" vertical="top" wrapText="1"/>
    </xf>
    <xf numFmtId="1" fontId="3" fillId="3" borderId="42" xfId="0" applyNumberFormat="1" applyFont="1" applyFill="1" applyBorder="1" applyAlignment="1">
      <alignment horizontal="center" vertical="center" wrapText="1"/>
    </xf>
    <xf numFmtId="0" fontId="5" fillId="0" borderId="42" xfId="0" applyFont="1" applyBorder="1" applyAlignment="1">
      <alignment horizontal="left" vertical="center" wrapText="1"/>
    </xf>
    <xf numFmtId="0" fontId="5" fillId="0" borderId="42" xfId="0" applyFont="1" applyBorder="1" applyAlignment="1">
      <alignment horizontal="center" vertical="center"/>
    </xf>
    <xf numFmtId="0" fontId="5" fillId="0" borderId="36" xfId="0" applyFont="1" applyBorder="1" applyAlignment="1">
      <alignment horizontal="left" vertical="center" wrapText="1"/>
    </xf>
    <xf numFmtId="9" fontId="5" fillId="0" borderId="36" xfId="1" applyFont="1" applyFill="1" applyBorder="1" applyAlignment="1">
      <alignment horizontal="center" vertical="center"/>
    </xf>
    <xf numFmtId="9" fontId="3" fillId="3" borderId="31" xfId="1" applyFont="1" applyFill="1" applyBorder="1" applyAlignment="1">
      <alignment horizontal="center" vertical="center"/>
    </xf>
    <xf numFmtId="9" fontId="3" fillId="3" borderId="32" xfId="1" applyFont="1" applyFill="1" applyBorder="1" applyAlignment="1">
      <alignment horizontal="center" vertical="center"/>
    </xf>
    <xf numFmtId="0" fontId="5" fillId="0" borderId="36" xfId="1" applyNumberFormat="1" applyFont="1" applyFill="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4" xfId="1" applyNumberFormat="1" applyFont="1" applyFill="1" applyBorder="1" applyAlignment="1">
      <alignment horizontal="center" vertical="center"/>
    </xf>
    <xf numFmtId="0" fontId="5" fillId="0" borderId="42" xfId="1" applyNumberFormat="1" applyFont="1" applyFill="1" applyBorder="1" applyAlignment="1">
      <alignment horizontal="center" vertical="center"/>
    </xf>
    <xf numFmtId="0" fontId="3" fillId="3" borderId="58" xfId="0" applyFont="1" applyFill="1" applyBorder="1" applyAlignment="1">
      <alignment vertical="center" wrapText="1"/>
    </xf>
    <xf numFmtId="0" fontId="3" fillId="3" borderId="58" xfId="0" applyFont="1" applyFill="1" applyBorder="1" applyAlignment="1">
      <alignment horizontal="center" vertical="center"/>
    </xf>
    <xf numFmtId="0" fontId="3" fillId="0" borderId="58" xfId="0" applyFont="1" applyBorder="1" applyAlignment="1">
      <alignment horizontal="left" vertical="center" wrapText="1"/>
    </xf>
    <xf numFmtId="1" fontId="5" fillId="0" borderId="58" xfId="4" applyNumberFormat="1" applyFont="1" applyFill="1" applyBorder="1" applyAlignment="1">
      <alignment horizontal="center" vertical="center"/>
    </xf>
    <xf numFmtId="1" fontId="3" fillId="3" borderId="57" xfId="0" applyNumberFormat="1" applyFont="1" applyFill="1" applyBorder="1" applyAlignment="1">
      <alignment horizontal="center" vertical="center"/>
    </xf>
    <xf numFmtId="1" fontId="3" fillId="3" borderId="12" xfId="0" applyNumberFormat="1" applyFont="1" applyFill="1" applyBorder="1" applyAlignment="1">
      <alignment horizontal="center" vertical="center"/>
    </xf>
    <xf numFmtId="9" fontId="5" fillId="0" borderId="58" xfId="0" applyNumberFormat="1" applyFont="1" applyBorder="1" applyAlignment="1">
      <alignment horizontal="center" vertical="center"/>
    </xf>
    <xf numFmtId="9" fontId="5" fillId="0" borderId="58" xfId="0" applyNumberFormat="1" applyFont="1" applyBorder="1" applyAlignment="1">
      <alignment horizontal="left" vertical="top"/>
    </xf>
    <xf numFmtId="3" fontId="3" fillId="0" borderId="58" xfId="0" applyNumberFormat="1" applyFont="1" applyBorder="1" applyAlignment="1">
      <alignment horizontal="center" vertical="center" wrapText="1"/>
    </xf>
    <xf numFmtId="1" fontId="5" fillId="0" borderId="36" xfId="1" applyNumberFormat="1" applyFont="1" applyFill="1" applyBorder="1" applyAlignment="1">
      <alignment horizontal="center" vertical="center"/>
    </xf>
    <xf numFmtId="1" fontId="3" fillId="0" borderId="36" xfId="1" applyNumberFormat="1" applyFont="1" applyFill="1" applyBorder="1" applyAlignment="1">
      <alignment horizontal="center" vertical="center"/>
    </xf>
    <xf numFmtId="9" fontId="3" fillId="0" borderId="36" xfId="0" applyNumberFormat="1" applyFont="1" applyBorder="1" applyAlignment="1">
      <alignment horizontal="center" vertical="center"/>
    </xf>
    <xf numFmtId="0" fontId="3" fillId="0" borderId="34" xfId="1" applyNumberFormat="1" applyFont="1" applyFill="1" applyBorder="1" applyAlignment="1">
      <alignment horizontal="center" vertical="center"/>
    </xf>
    <xf numFmtId="9" fontId="3" fillId="0" borderId="34" xfId="0" applyNumberFormat="1" applyFont="1" applyBorder="1" applyAlignment="1">
      <alignment horizontal="center" vertical="center"/>
    </xf>
    <xf numFmtId="9" fontId="3" fillId="0" borderId="34" xfId="0" applyNumberFormat="1" applyFont="1" applyBorder="1" applyAlignment="1">
      <alignment horizontal="left" vertical="top"/>
    </xf>
    <xf numFmtId="0" fontId="4" fillId="0" borderId="34" xfId="0" applyFont="1" applyBorder="1" applyAlignment="1">
      <alignment horizontal="left" vertical="center" wrapText="1"/>
    </xf>
    <xf numFmtId="0" fontId="4" fillId="0" borderId="58" xfId="0" applyFont="1" applyBorder="1" applyAlignment="1">
      <alignment horizontal="left" vertical="center" wrapText="1"/>
    </xf>
    <xf numFmtId="0" fontId="5" fillId="0" borderId="58" xfId="0" applyFont="1" applyBorder="1" applyAlignment="1">
      <alignment horizontal="center" vertical="center"/>
    </xf>
    <xf numFmtId="9" fontId="10" fillId="0" borderId="36" xfId="0" applyNumberFormat="1" applyFont="1" applyBorder="1" applyAlignment="1">
      <alignment horizontal="left" vertical="top" wrapText="1"/>
    </xf>
    <xf numFmtId="9" fontId="10" fillId="0" borderId="34" xfId="0" applyNumberFormat="1" applyFont="1" applyBorder="1" applyAlignment="1">
      <alignment horizontal="left" vertical="top" wrapText="1"/>
    </xf>
    <xf numFmtId="0" fontId="4" fillId="0" borderId="42" xfId="0" applyFont="1" applyBorder="1" applyAlignment="1">
      <alignment horizontal="center" vertical="top" wrapText="1"/>
    </xf>
    <xf numFmtId="3" fontId="4" fillId="0" borderId="36" xfId="0" applyNumberFormat="1" applyFont="1" applyBorder="1" applyAlignment="1">
      <alignment horizontal="center" vertical="top" wrapText="1"/>
    </xf>
    <xf numFmtId="3" fontId="4" fillId="0" borderId="34" xfId="0" applyNumberFormat="1" applyFont="1" applyBorder="1" applyAlignment="1">
      <alignment horizontal="center" vertical="top" wrapText="1"/>
    </xf>
    <xf numFmtId="0" fontId="4" fillId="0" borderId="36" xfId="0" applyFont="1" applyBorder="1" applyAlignment="1">
      <alignment horizontal="center" vertical="top" wrapText="1"/>
    </xf>
    <xf numFmtId="0" fontId="4" fillId="0" borderId="34" xfId="0" applyFont="1" applyBorder="1" applyAlignment="1">
      <alignment horizontal="center" vertical="top" wrapText="1"/>
    </xf>
    <xf numFmtId="1" fontId="3" fillId="0" borderId="36" xfId="1" applyNumberFormat="1" applyFont="1" applyBorder="1" applyAlignment="1">
      <alignment horizontal="center" vertical="center" wrapText="1"/>
    </xf>
    <xf numFmtId="1" fontId="4" fillId="3" borderId="31" xfId="0" applyNumberFormat="1" applyFont="1" applyFill="1" applyBorder="1" applyAlignment="1">
      <alignment horizontal="center" vertical="center"/>
    </xf>
    <xf numFmtId="1" fontId="4" fillId="3" borderId="32" xfId="0" applyNumberFormat="1" applyFont="1" applyFill="1" applyBorder="1" applyAlignment="1">
      <alignment horizontal="center" vertical="center"/>
    </xf>
    <xf numFmtId="9" fontId="4" fillId="3" borderId="31" xfId="1" applyFont="1" applyFill="1" applyBorder="1" applyAlignment="1">
      <alignment horizontal="center" vertical="center"/>
    </xf>
    <xf numFmtId="9" fontId="4" fillId="3" borderId="32" xfId="1" applyFont="1" applyFill="1" applyBorder="1" applyAlignment="1">
      <alignment horizontal="center" vertical="center"/>
    </xf>
    <xf numFmtId="1" fontId="3" fillId="0" borderId="34" xfId="1" applyNumberFormat="1" applyFont="1" applyBorder="1" applyAlignment="1">
      <alignment horizontal="center" vertical="center" wrapText="1"/>
    </xf>
    <xf numFmtId="1" fontId="4" fillId="3" borderId="44" xfId="1" applyNumberFormat="1" applyFont="1" applyFill="1" applyBorder="1" applyAlignment="1">
      <alignment horizontal="center" vertical="center" wrapText="1"/>
    </xf>
    <xf numFmtId="1" fontId="4" fillId="3" borderId="16" xfId="1" applyNumberFormat="1" applyFont="1" applyFill="1" applyBorder="1" applyAlignment="1">
      <alignment horizontal="center" vertical="center" wrapText="1"/>
    </xf>
    <xf numFmtId="9" fontId="19" fillId="0" borderId="20" xfId="1" applyFont="1" applyBorder="1" applyAlignment="1">
      <alignment horizontal="center" vertical="center" wrapText="1"/>
    </xf>
    <xf numFmtId="9" fontId="19" fillId="0" borderId="32" xfId="1" applyFont="1" applyBorder="1" applyAlignment="1">
      <alignment horizontal="center" vertical="center" wrapText="1"/>
    </xf>
    <xf numFmtId="0" fontId="11" fillId="0" borderId="0" xfId="0" applyFont="1"/>
    <xf numFmtId="0" fontId="3" fillId="5" borderId="36" xfId="0" applyFont="1" applyFill="1" applyBorder="1" applyAlignment="1">
      <alignment horizontal="left" vertical="center" wrapText="1"/>
    </xf>
    <xf numFmtId="1" fontId="0" fillId="6" borderId="31" xfId="1" applyNumberFormat="1" applyFont="1" applyFill="1" applyBorder="1" applyAlignment="1">
      <alignment horizontal="center" vertical="center" wrapText="1"/>
    </xf>
    <xf numFmtId="1" fontId="0" fillId="6" borderId="20" xfId="1" applyNumberFormat="1" applyFont="1" applyFill="1" applyBorder="1" applyAlignment="1">
      <alignment horizontal="center" vertical="center" wrapText="1"/>
    </xf>
    <xf numFmtId="1" fontId="0" fillId="6" borderId="20" xfId="4" applyNumberFormat="1" applyFont="1" applyFill="1" applyBorder="1" applyAlignment="1">
      <alignment horizontal="center" vertical="center" wrapText="1"/>
    </xf>
    <xf numFmtId="1" fontId="0" fillId="6" borderId="31" xfId="4" applyNumberFormat="1" applyFont="1" applyFill="1" applyBorder="1" applyAlignment="1">
      <alignment horizontal="center" vertical="center" wrapText="1"/>
    </xf>
    <xf numFmtId="1" fontId="5" fillId="5" borderId="36" xfId="1" applyNumberFormat="1" applyFont="1" applyFill="1" applyBorder="1" applyAlignment="1">
      <alignment horizontal="center" vertical="center"/>
    </xf>
    <xf numFmtId="1" fontId="0" fillId="6" borderId="31" xfId="0" applyNumberFormat="1" applyFill="1" applyBorder="1" applyAlignment="1">
      <alignment horizontal="center" vertical="center" wrapText="1"/>
    </xf>
    <xf numFmtId="1" fontId="0" fillId="6" borderId="20" xfId="0" applyNumberFormat="1" applyFill="1" applyBorder="1" applyAlignment="1">
      <alignment horizontal="center" vertical="center" wrapText="1"/>
    </xf>
    <xf numFmtId="1" fontId="3" fillId="5" borderId="36" xfId="1" applyNumberFormat="1" applyFont="1" applyFill="1" applyBorder="1" applyAlignment="1">
      <alignment horizontal="center" vertical="center" wrapText="1"/>
    </xf>
    <xf numFmtId="0" fontId="19" fillId="0" borderId="35" xfId="0" applyFont="1" applyFill="1" applyBorder="1" applyAlignment="1">
      <alignment horizontal="center" vertical="center"/>
    </xf>
    <xf numFmtId="0" fontId="19" fillId="0" borderId="20" xfId="0" applyFont="1" applyBorder="1" applyAlignment="1">
      <alignment horizontal="center" vertical="center" wrapText="1"/>
    </xf>
    <xf numFmtId="0" fontId="19" fillId="3" borderId="20"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0" borderId="20" xfId="0" applyFont="1" applyBorder="1" applyAlignment="1">
      <alignment horizontal="center" vertical="center"/>
    </xf>
    <xf numFmtId="0" fontId="19" fillId="7" borderId="20" xfId="0" applyFont="1" applyFill="1" applyBorder="1" applyAlignment="1">
      <alignment horizontal="center" vertical="center"/>
    </xf>
    <xf numFmtId="0" fontId="19"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32" xfId="0" applyFont="1" applyBorder="1" applyAlignment="1">
      <alignment horizontal="center" vertical="center" wrapText="1"/>
    </xf>
    <xf numFmtId="3" fontId="46" fillId="0" borderId="32" xfId="0" applyNumberFormat="1" applyFont="1" applyBorder="1" applyAlignment="1">
      <alignment horizontal="center" vertical="center" wrapText="1"/>
    </xf>
    <xf numFmtId="0" fontId="45" fillId="3" borderId="32" xfId="0" applyFont="1" applyFill="1" applyBorder="1" applyAlignment="1">
      <alignment horizontal="center" vertical="center" wrapText="1"/>
    </xf>
    <xf numFmtId="1" fontId="45" fillId="3" borderId="32" xfId="0" applyNumberFormat="1" applyFont="1" applyFill="1" applyBorder="1" applyAlignment="1">
      <alignment horizontal="center" vertical="center" wrapText="1"/>
    </xf>
    <xf numFmtId="0" fontId="46" fillId="0" borderId="32" xfId="0" applyFont="1" applyBorder="1" applyAlignment="1">
      <alignment horizontal="center" vertical="center" wrapText="1"/>
    </xf>
    <xf numFmtId="0" fontId="47" fillId="0" borderId="32" xfId="0" applyFont="1" applyBorder="1" applyAlignment="1">
      <alignment horizontal="center" vertical="center"/>
    </xf>
    <xf numFmtId="9" fontId="47" fillId="0" borderId="32" xfId="1" applyFont="1" applyFill="1" applyBorder="1" applyAlignment="1">
      <alignment horizontal="center" vertical="center"/>
    </xf>
    <xf numFmtId="0" fontId="47" fillId="0" borderId="32" xfId="1" applyNumberFormat="1" applyFont="1" applyFill="1" applyBorder="1" applyAlignment="1">
      <alignment horizontal="center" vertical="center"/>
    </xf>
    <xf numFmtId="1" fontId="47" fillId="0" borderId="32" xfId="4" applyNumberFormat="1" applyFont="1" applyFill="1" applyBorder="1" applyAlignment="1">
      <alignment horizontal="center" vertical="center"/>
    </xf>
    <xf numFmtId="1" fontId="47" fillId="0" borderId="32" xfId="1" applyNumberFormat="1" applyFont="1" applyFill="1" applyBorder="1" applyAlignment="1">
      <alignment horizontal="center" vertical="center"/>
    </xf>
    <xf numFmtId="1" fontId="45" fillId="0" borderId="32" xfId="1" applyNumberFormat="1" applyFont="1" applyFill="1" applyBorder="1" applyAlignment="1">
      <alignment horizontal="center" vertical="center"/>
    </xf>
    <xf numFmtId="0" fontId="45" fillId="0" borderId="32" xfId="1" applyNumberFormat="1" applyFont="1" applyFill="1" applyBorder="1" applyAlignment="1">
      <alignment horizontal="center" vertical="center"/>
    </xf>
    <xf numFmtId="9" fontId="47" fillId="0" borderId="32" xfId="0" applyNumberFormat="1" applyFont="1" applyBorder="1" applyAlignment="1">
      <alignment horizontal="center" vertical="center"/>
    </xf>
    <xf numFmtId="0" fontId="45" fillId="0" borderId="32" xfId="1" applyNumberFormat="1" applyFont="1" applyBorder="1" applyAlignment="1">
      <alignment horizontal="center" vertical="center" wrapText="1"/>
    </xf>
    <xf numFmtId="1" fontId="45" fillId="0" borderId="32" xfId="1" applyNumberFormat="1" applyFont="1" applyBorder="1" applyAlignment="1">
      <alignment horizontal="center" vertical="center" wrapText="1"/>
    </xf>
    <xf numFmtId="0" fontId="19" fillId="0" borderId="15" xfId="0" applyFont="1" applyBorder="1" applyAlignment="1">
      <alignment horizontal="center" vertical="center"/>
    </xf>
    <xf numFmtId="1" fontId="45" fillId="0" borderId="16" xfId="1" applyNumberFormat="1" applyFont="1" applyBorder="1" applyAlignment="1">
      <alignment horizontal="center" vertical="center" wrapText="1"/>
    </xf>
    <xf numFmtId="1" fontId="0" fillId="3" borderId="43" xfId="0" applyNumberFormat="1" applyFill="1" applyBorder="1" applyAlignment="1">
      <alignment horizontal="center" vertical="center" wrapText="1"/>
    </xf>
    <xf numFmtId="1" fontId="19" fillId="0" borderId="13" xfId="0" applyNumberFormat="1" applyFont="1" applyBorder="1" applyAlignment="1">
      <alignment horizontal="center" vertical="center" wrapText="1"/>
    </xf>
    <xf numFmtId="1" fontId="19" fillId="0" borderId="14" xfId="0" applyNumberFormat="1" applyFont="1" applyBorder="1" applyAlignment="1">
      <alignment horizontal="center" vertical="center" wrapText="1"/>
    </xf>
    <xf numFmtId="1" fontId="19" fillId="0" borderId="20" xfId="0" applyNumberFormat="1" applyFont="1" applyBorder="1" applyAlignment="1">
      <alignment horizontal="center" vertical="center" wrapText="1"/>
    </xf>
    <xf numFmtId="1" fontId="19" fillId="0" borderId="32" xfId="0" applyNumberFormat="1" applyFont="1" applyBorder="1" applyAlignment="1">
      <alignment horizontal="center" vertical="center" wrapText="1"/>
    </xf>
    <xf numFmtId="1" fontId="0" fillId="3" borderId="31" xfId="1" applyNumberFormat="1" applyFont="1" applyFill="1" applyBorder="1" applyAlignment="1">
      <alignment horizontal="center" vertical="center" wrapText="1"/>
    </xf>
    <xf numFmtId="1" fontId="39" fillId="3" borderId="31" xfId="1" applyNumberFormat="1" applyFont="1" applyFill="1" applyBorder="1" applyAlignment="1">
      <alignment horizontal="center" vertical="center"/>
    </xf>
    <xf numFmtId="9" fontId="39" fillId="3" borderId="20" xfId="1" applyFont="1" applyFill="1" applyBorder="1" applyAlignment="1">
      <alignment horizontal="center" vertical="center"/>
    </xf>
    <xf numFmtId="9" fontId="39" fillId="3" borderId="32" xfId="1" applyFont="1" applyFill="1" applyBorder="1" applyAlignment="1">
      <alignment horizontal="center" vertical="center"/>
    </xf>
    <xf numFmtId="1" fontId="39" fillId="3" borderId="31" xfId="4" applyNumberFormat="1" applyFont="1" applyFill="1" applyBorder="1" applyAlignment="1">
      <alignment horizontal="center" vertical="center"/>
    </xf>
    <xf numFmtId="1" fontId="19" fillId="0" borderId="20" xfId="4" applyNumberFormat="1" applyFont="1" applyBorder="1" applyAlignment="1">
      <alignment horizontal="center" vertical="center" wrapText="1"/>
    </xf>
    <xf numFmtId="1" fontId="19" fillId="0" borderId="32" xfId="4" applyNumberFormat="1" applyFont="1" applyBorder="1" applyAlignment="1">
      <alignment horizontal="center" vertical="center" wrapText="1"/>
    </xf>
    <xf numFmtId="1" fontId="39" fillId="3" borderId="31" xfId="0" applyNumberFormat="1" applyFont="1" applyFill="1" applyBorder="1" applyAlignment="1">
      <alignment horizontal="center" vertical="center"/>
    </xf>
    <xf numFmtId="1" fontId="19" fillId="0" borderId="15" xfId="0" applyNumberFormat="1" applyFont="1" applyBorder="1" applyAlignment="1">
      <alignment horizontal="center" vertical="center" wrapText="1"/>
    </xf>
    <xf numFmtId="1" fontId="19" fillId="0" borderId="16" xfId="0" applyNumberFormat="1"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0" fillId="6" borderId="14" xfId="0" applyFill="1" applyBorder="1" applyAlignment="1">
      <alignment horizontal="center" vertical="center" wrapText="1"/>
    </xf>
    <xf numFmtId="0" fontId="0" fillId="6" borderId="32" xfId="0" applyFill="1" applyBorder="1" applyAlignment="1">
      <alignment horizontal="center" vertical="center" wrapText="1"/>
    </xf>
    <xf numFmtId="1" fontId="0" fillId="6" borderId="32" xfId="1" applyNumberFormat="1" applyFont="1" applyFill="1" applyBorder="1" applyAlignment="1">
      <alignment horizontal="center" vertical="center" wrapText="1"/>
    </xf>
    <xf numFmtId="9" fontId="0" fillId="6" borderId="32" xfId="1" applyFont="1" applyFill="1" applyBorder="1" applyAlignment="1">
      <alignment horizontal="center" vertical="center" wrapText="1"/>
    </xf>
    <xf numFmtId="1" fontId="0" fillId="6" borderId="32" xfId="4" applyNumberFormat="1" applyFont="1" applyFill="1" applyBorder="1" applyAlignment="1">
      <alignment horizontal="center" vertical="center" wrapText="1"/>
    </xf>
    <xf numFmtId="1" fontId="0" fillId="6" borderId="32" xfId="0" applyNumberFormat="1" applyFill="1" applyBorder="1" applyAlignment="1">
      <alignment horizontal="center" vertical="center" wrapText="1"/>
    </xf>
    <xf numFmtId="9" fontId="0" fillId="6" borderId="32" xfId="0" applyNumberFormat="1" applyFill="1" applyBorder="1" applyAlignment="1">
      <alignment horizontal="center" vertical="center" wrapText="1"/>
    </xf>
    <xf numFmtId="0" fontId="0" fillId="6" borderId="16" xfId="0" applyFill="1" applyBorder="1" applyAlignment="1">
      <alignment horizontal="center" vertical="center" wrapText="1"/>
    </xf>
    <xf numFmtId="9" fontId="19" fillId="3" borderId="41" xfId="1" applyFont="1" applyFill="1" applyBorder="1" applyAlignment="1">
      <alignment horizontal="center" vertical="center" wrapText="1"/>
    </xf>
    <xf numFmtId="9" fontId="19" fillId="3" borderId="33" xfId="1" applyFont="1" applyFill="1" applyBorder="1" applyAlignment="1">
      <alignment horizontal="center" vertical="center"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9" fontId="19" fillId="0" borderId="42" xfId="1" applyFont="1" applyBorder="1" applyAlignment="1">
      <alignment horizontal="center" vertical="center" wrapText="1"/>
    </xf>
    <xf numFmtId="9" fontId="19" fillId="0" borderId="36" xfId="1" applyFont="1" applyBorder="1" applyAlignment="1">
      <alignment horizontal="center" vertical="center" wrapText="1"/>
    </xf>
    <xf numFmtId="9" fontId="19" fillId="0" borderId="34" xfId="1" applyFont="1" applyBorder="1" applyAlignment="1">
      <alignment horizontal="center" vertical="center" wrapText="1"/>
    </xf>
    <xf numFmtId="9" fontId="37" fillId="0" borderId="42" xfId="0" applyNumberFormat="1" applyFont="1" applyBorder="1" applyAlignment="1">
      <alignment horizontal="left" vertical="top" wrapText="1"/>
    </xf>
    <xf numFmtId="9" fontId="37" fillId="0" borderId="36" xfId="0" applyNumberFormat="1" applyFont="1" applyBorder="1" applyAlignment="1">
      <alignment horizontal="left" vertical="top" wrapText="1"/>
    </xf>
    <xf numFmtId="9" fontId="37" fillId="0" borderId="34" xfId="0" applyNumberFormat="1" applyFont="1" applyBorder="1" applyAlignment="1">
      <alignment horizontal="left" vertical="top" wrapText="1"/>
    </xf>
    <xf numFmtId="3" fontId="19" fillId="0" borderId="42" xfId="0" applyNumberFormat="1" applyFont="1" applyBorder="1" applyAlignment="1">
      <alignment horizontal="center" vertical="center" wrapText="1"/>
    </xf>
    <xf numFmtId="3" fontId="19" fillId="0" borderId="36" xfId="0" applyNumberFormat="1" applyFont="1" applyBorder="1" applyAlignment="1">
      <alignment horizontal="center" vertical="center" wrapText="1"/>
    </xf>
    <xf numFmtId="3" fontId="19" fillId="0" borderId="34"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42" xfId="0" applyFont="1" applyFill="1" applyBorder="1" applyAlignment="1">
      <alignment horizontal="center" vertical="top" wrapText="1"/>
    </xf>
    <xf numFmtId="0" fontId="3" fillId="0" borderId="42" xfId="0" applyFont="1" applyFill="1" applyBorder="1" applyAlignment="1">
      <alignment horizontal="center" vertical="center" wrapText="1"/>
    </xf>
    <xf numFmtId="0" fontId="3" fillId="0" borderId="42" xfId="0" applyFont="1" applyFill="1" applyBorder="1" applyAlignment="1">
      <alignment horizontal="left" vertical="center" wrapText="1"/>
    </xf>
    <xf numFmtId="1" fontId="3" fillId="0" borderId="43"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9" fontId="3" fillId="0" borderId="42" xfId="0" applyNumberFormat="1" applyFont="1" applyFill="1" applyBorder="1" applyAlignment="1">
      <alignment horizontal="center" vertical="center" wrapText="1"/>
    </xf>
    <xf numFmtId="9" fontId="3" fillId="0" borderId="42" xfId="0" applyNumberFormat="1" applyFont="1" applyFill="1" applyBorder="1" applyAlignment="1">
      <alignment horizontal="left" vertical="top" wrapText="1"/>
    </xf>
    <xf numFmtId="0" fontId="4" fillId="0" borderId="42" xfId="0"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0" xfId="0" applyFill="1"/>
    <xf numFmtId="0" fontId="3" fillId="0" borderId="36" xfId="0" applyFont="1" applyFill="1" applyBorder="1" applyAlignment="1">
      <alignment horizontal="center" vertical="center" wrapText="1"/>
    </xf>
    <xf numFmtId="0" fontId="3" fillId="0" borderId="36" xfId="0" applyFont="1" applyFill="1" applyBorder="1" applyAlignment="1">
      <alignment horizontal="left" vertical="center" wrapText="1"/>
    </xf>
    <xf numFmtId="1" fontId="3" fillId="0" borderId="31"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9" fontId="3" fillId="0" borderId="36" xfId="0" applyNumberFormat="1" applyFont="1" applyFill="1" applyBorder="1" applyAlignment="1">
      <alignment horizontal="center" vertical="center" wrapText="1"/>
    </xf>
    <xf numFmtId="9" fontId="3" fillId="0" borderId="36" xfId="0" applyNumberFormat="1" applyFont="1" applyFill="1" applyBorder="1" applyAlignment="1">
      <alignment horizontal="left" vertical="top"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4" fillId="0" borderId="3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left" vertical="center" wrapText="1"/>
    </xf>
    <xf numFmtId="1" fontId="3" fillId="0" borderId="44"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9" fontId="3" fillId="0" borderId="34" xfId="0" applyNumberFormat="1" applyFont="1" applyFill="1" applyBorder="1" applyAlignment="1">
      <alignment horizontal="center" vertical="center" wrapText="1"/>
    </xf>
    <xf numFmtId="9" fontId="3" fillId="0" borderId="34" xfId="0" applyNumberFormat="1" applyFont="1" applyFill="1" applyBorder="1" applyAlignment="1">
      <alignment horizontal="left" vertical="top" wrapText="1"/>
    </xf>
    <xf numFmtId="0" fontId="2" fillId="0" borderId="44" xfId="0" applyFont="1" applyFill="1" applyBorder="1" applyAlignment="1">
      <alignment horizontal="center" vertical="center"/>
    </xf>
    <xf numFmtId="0" fontId="2" fillId="0" borderId="16" xfId="0" applyFont="1" applyFill="1" applyBorder="1" applyAlignment="1">
      <alignment horizontal="center" vertical="center"/>
    </xf>
    <xf numFmtId="9" fontId="5" fillId="0" borderId="58" xfId="0" applyNumberFormat="1" applyFont="1" applyBorder="1" applyAlignment="1">
      <alignment horizontal="left" vertical="top" wrapText="1"/>
    </xf>
    <xf numFmtId="0" fontId="5" fillId="0" borderId="34" xfId="0" applyFont="1" applyFill="1" applyBorder="1" applyAlignment="1">
      <alignment horizontal="left" vertical="center" wrapText="1"/>
    </xf>
    <xf numFmtId="3" fontId="3" fillId="0" borderId="42" xfId="0" applyNumberFormat="1" applyFont="1" applyFill="1" applyBorder="1" applyAlignment="1">
      <alignment horizontal="center" vertical="center" wrapText="1"/>
    </xf>
    <xf numFmtId="0" fontId="2" fillId="0" borderId="57" xfId="0" applyFont="1" applyFill="1" applyBorder="1" applyAlignment="1">
      <alignment horizontal="center" vertical="center"/>
    </xf>
    <xf numFmtId="0" fontId="2" fillId="0" borderId="12" xfId="0" applyFont="1" applyFill="1" applyBorder="1" applyAlignment="1">
      <alignment horizontal="center" vertical="center"/>
    </xf>
    <xf numFmtId="9" fontId="3" fillId="0" borderId="44" xfId="1" applyFont="1" applyFill="1" applyBorder="1" applyAlignment="1">
      <alignment horizontal="center" vertical="center" wrapText="1"/>
    </xf>
    <xf numFmtId="9" fontId="3" fillId="0" borderId="16" xfId="1" applyFont="1" applyFill="1" applyBorder="1" applyAlignment="1">
      <alignment horizontal="center" vertical="center" wrapText="1"/>
    </xf>
    <xf numFmtId="9" fontId="2" fillId="0" borderId="44" xfId="1" applyFont="1" applyFill="1" applyBorder="1" applyAlignment="1">
      <alignment horizontal="center" vertical="center" wrapText="1"/>
    </xf>
    <xf numFmtId="3" fontId="3" fillId="0" borderId="36" xfId="0" applyNumberFormat="1"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0" borderId="36" xfId="0" applyFont="1" applyFill="1" applyBorder="1" applyAlignment="1">
      <alignment horizontal="center" vertical="top" wrapText="1"/>
    </xf>
    <xf numFmtId="0" fontId="2" fillId="3" borderId="31" xfId="0" applyFont="1" applyFill="1" applyBorder="1" applyAlignment="1">
      <alignment horizontal="center" vertical="center"/>
    </xf>
    <xf numFmtId="3" fontId="3" fillId="0" borderId="34" xfId="0" applyNumberFormat="1"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32" xfId="0" applyFill="1" applyBorder="1" applyAlignment="1">
      <alignment horizontal="center" vertical="center" wrapText="1"/>
    </xf>
    <xf numFmtId="0" fontId="3" fillId="5" borderId="42" xfId="1" applyNumberFormat="1" applyFont="1" applyFill="1" applyBorder="1" applyAlignment="1">
      <alignment horizontal="center" vertical="center" wrapText="1"/>
    </xf>
    <xf numFmtId="0" fontId="0" fillId="5" borderId="31" xfId="0" applyFill="1" applyBorder="1" applyAlignment="1">
      <alignment horizontal="center" vertical="center" wrapText="1"/>
    </xf>
    <xf numFmtId="0" fontId="0" fillId="3" borderId="20" xfId="0" applyFill="1" applyBorder="1" applyAlignment="1">
      <alignment horizontal="center" vertical="center" wrapText="1"/>
    </xf>
    <xf numFmtId="1" fontId="0" fillId="5" borderId="20" xfId="1" applyNumberFormat="1" applyFont="1" applyFill="1" applyBorder="1" applyAlignment="1">
      <alignment horizontal="center" vertical="center" wrapText="1"/>
    </xf>
    <xf numFmtId="1" fontId="0" fillId="3" borderId="32" xfId="1" applyNumberFormat="1" applyFont="1" applyFill="1" applyBorder="1" applyAlignment="1">
      <alignment horizontal="center" vertical="center" wrapText="1"/>
    </xf>
    <xf numFmtId="164" fontId="19" fillId="0" borderId="20" xfId="0" applyNumberFormat="1" applyFont="1" applyBorder="1" applyAlignment="1">
      <alignment horizontal="center" vertical="center" wrapText="1"/>
    </xf>
    <xf numFmtId="0" fontId="0" fillId="10" borderId="20" xfId="0" applyFill="1" applyBorder="1" applyAlignment="1">
      <alignment horizontal="center" vertical="center" wrapText="1"/>
    </xf>
    <xf numFmtId="0" fontId="0" fillId="3" borderId="32" xfId="0" applyFill="1" applyBorder="1" applyAlignment="1">
      <alignment horizontal="center" vertical="center" wrapText="1"/>
    </xf>
    <xf numFmtId="0" fontId="2" fillId="3" borderId="58"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6" xfId="0" applyFont="1" applyFill="1" applyBorder="1" applyAlignment="1">
      <alignment horizontal="center" vertical="center"/>
    </xf>
    <xf numFmtId="0" fontId="3" fillId="3" borderId="34" xfId="0" applyFont="1" applyFill="1" applyBorder="1" applyAlignment="1">
      <alignment horizontal="center" vertical="center"/>
    </xf>
    <xf numFmtId="0" fontId="40" fillId="3" borderId="58" xfId="0" applyFont="1" applyFill="1" applyBorder="1" applyAlignment="1">
      <alignment horizontal="center" vertical="center" wrapText="1"/>
    </xf>
    <xf numFmtId="0" fontId="4" fillId="3" borderId="42"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4" xfId="0" applyFont="1" applyFill="1" applyBorder="1" applyAlignment="1">
      <alignment horizontal="center" vertical="center"/>
    </xf>
    <xf numFmtId="0" fontId="4" fillId="0" borderId="4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4" xfId="0" applyFont="1" applyBorder="1" applyAlignment="1">
      <alignment horizontal="center" vertical="center" wrapText="1"/>
    </xf>
    <xf numFmtId="0" fontId="2" fillId="0" borderId="5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3" borderId="42" xfId="0" applyFont="1" applyFill="1" applyBorder="1" applyAlignment="1">
      <alignment horizontal="center" vertical="center"/>
    </xf>
    <xf numFmtId="0" fontId="3" fillId="0" borderId="42"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13" fillId="2" borderId="4"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25" xfId="0" applyFont="1" applyFill="1" applyBorder="1" applyAlignment="1">
      <alignment horizontal="center" vertical="center"/>
    </xf>
    <xf numFmtId="0" fontId="8" fillId="2" borderId="22" xfId="0" applyFont="1" applyFill="1" applyBorder="1" applyAlignment="1">
      <alignment horizontal="center" vertical="center"/>
    </xf>
    <xf numFmtId="0" fontId="3" fillId="0" borderId="36" xfId="0" applyFont="1" applyBorder="1" applyAlignment="1">
      <alignment horizontal="left" vertical="center" wrapText="1"/>
    </xf>
    <xf numFmtId="0" fontId="3" fillId="0" borderId="34" xfId="0" applyFont="1" applyBorder="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2" xfId="0" applyFont="1" applyBorder="1" applyAlignment="1">
      <alignment horizontal="left" vertical="center" wrapText="1"/>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20" xfId="0" applyFont="1" applyBorder="1" applyAlignment="1">
      <alignment horizontal="left" vertical="center"/>
    </xf>
    <xf numFmtId="0" fontId="14" fillId="0" borderId="32"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8" fillId="3" borderId="58" xfId="0" applyFont="1" applyFill="1" applyBorder="1" applyAlignment="1">
      <alignment horizontal="center" vertical="center" wrapText="1"/>
    </xf>
    <xf numFmtId="0" fontId="8" fillId="4" borderId="26" xfId="0" applyFont="1" applyFill="1" applyBorder="1" applyAlignment="1">
      <alignment horizontal="left" vertical="center"/>
    </xf>
    <xf numFmtId="0" fontId="8" fillId="4" borderId="27" xfId="0" applyFont="1" applyFill="1" applyBorder="1" applyAlignment="1">
      <alignment horizontal="left" vertical="center"/>
    </xf>
    <xf numFmtId="0" fontId="8" fillId="4" borderId="28" xfId="0" applyFont="1" applyFill="1" applyBorder="1" applyAlignment="1">
      <alignment horizontal="left" vertical="center"/>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5" xfId="0" applyFont="1" applyFill="1" applyBorder="1" applyAlignment="1">
      <alignment horizontal="center" vertical="center" wrapText="1"/>
    </xf>
    <xf numFmtId="14" fontId="14" fillId="4" borderId="26" xfId="0" applyNumberFormat="1" applyFont="1" applyFill="1" applyBorder="1" applyAlignment="1">
      <alignment horizontal="left" vertical="center"/>
    </xf>
    <xf numFmtId="14" fontId="14" fillId="4" borderId="27" xfId="0" applyNumberFormat="1" applyFont="1" applyFill="1" applyBorder="1" applyAlignment="1">
      <alignment horizontal="left" vertical="center"/>
    </xf>
    <xf numFmtId="14" fontId="14" fillId="4" borderId="27" xfId="0" applyNumberFormat="1" applyFont="1" applyFill="1" applyBorder="1" applyAlignment="1">
      <alignment horizontal="left" vertical="center" wrapText="1"/>
    </xf>
    <xf numFmtId="14" fontId="14" fillId="4" borderId="0" xfId="0" applyNumberFormat="1" applyFont="1" applyFill="1" applyAlignment="1">
      <alignment horizontal="left" vertical="center"/>
    </xf>
    <xf numFmtId="14" fontId="14" fillId="4" borderId="21" xfId="0" applyNumberFormat="1" applyFont="1" applyFill="1" applyBorder="1" applyAlignment="1">
      <alignment horizontal="left" vertical="center"/>
    </xf>
    <xf numFmtId="0" fontId="22" fillId="2" borderId="49"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25"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9" xfId="0" applyFont="1" applyFill="1" applyBorder="1" applyAlignment="1">
      <alignment horizontal="center" vertical="center"/>
    </xf>
    <xf numFmtId="0" fontId="0" fillId="0" borderId="22" xfId="0"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20" fillId="0" borderId="51" xfId="0" applyFont="1" applyBorder="1" applyAlignment="1">
      <alignment horizontal="center"/>
    </xf>
    <xf numFmtId="0" fontId="20" fillId="0" borderId="52" xfId="0" applyFont="1" applyBorder="1" applyAlignment="1">
      <alignment horizontal="center"/>
    </xf>
    <xf numFmtId="0" fontId="20" fillId="0" borderId="54" xfId="0" applyFont="1" applyBorder="1" applyAlignment="1">
      <alignment horizontal="center"/>
    </xf>
    <xf numFmtId="0" fontId="20" fillId="0" borderId="56" xfId="0" applyFont="1" applyBorder="1" applyAlignment="1">
      <alignment horizontal="center"/>
    </xf>
    <xf numFmtId="0" fontId="20" fillId="6" borderId="55" xfId="0" applyFont="1" applyFill="1" applyBorder="1" applyAlignment="1">
      <alignment horizontal="center"/>
    </xf>
    <xf numFmtId="0" fontId="20" fillId="6" borderId="52" xfId="0" applyFont="1" applyFill="1" applyBorder="1" applyAlignment="1">
      <alignment horizontal="center"/>
    </xf>
    <xf numFmtId="0" fontId="20" fillId="6" borderId="53" xfId="0" applyFont="1" applyFill="1" applyBorder="1" applyAlignment="1">
      <alignment horizontal="center"/>
    </xf>
    <xf numFmtId="0" fontId="20" fillId="0" borderId="24" xfId="0" applyFont="1" applyBorder="1" applyAlignment="1">
      <alignment horizontal="center"/>
    </xf>
    <xf numFmtId="0" fontId="26" fillId="9" borderId="0" xfId="0" applyFont="1" applyFill="1" applyAlignment="1">
      <alignment horizontal="center"/>
    </xf>
    <xf numFmtId="0" fontId="27" fillId="9" borderId="22" xfId="0" applyFont="1" applyFill="1" applyBorder="1" applyAlignment="1">
      <alignment horizontal="right" wrapText="1"/>
    </xf>
    <xf numFmtId="0" fontId="28" fillId="9" borderId="0" xfId="0" applyFont="1" applyFill="1" applyAlignment="1">
      <alignment horizontal="right" wrapText="1"/>
    </xf>
    <xf numFmtId="0" fontId="28" fillId="9" borderId="26" xfId="0" applyFont="1" applyFill="1" applyBorder="1" applyAlignment="1">
      <alignment horizontal="right" wrapText="1"/>
    </xf>
    <xf numFmtId="0" fontId="28" fillId="9" borderId="27" xfId="0" applyFont="1" applyFill="1" applyBorder="1" applyAlignment="1">
      <alignment horizontal="right" wrapText="1"/>
    </xf>
    <xf numFmtId="0" fontId="25" fillId="8" borderId="24" xfId="0" applyFont="1" applyFill="1" applyBorder="1" applyAlignment="1">
      <alignment horizontal="center" wrapText="1"/>
    </xf>
    <xf numFmtId="0" fontId="25" fillId="8" borderId="23" xfId="0" applyFont="1" applyFill="1" applyBorder="1" applyAlignment="1">
      <alignment horizontal="center" wrapText="1"/>
    </xf>
    <xf numFmtId="0" fontId="25" fillId="8" borderId="27" xfId="0" applyFont="1" applyFill="1" applyBorder="1" applyAlignment="1">
      <alignment horizontal="center" wrapText="1"/>
    </xf>
    <xf numFmtId="0" fontId="25" fillId="8" borderId="28" xfId="0" applyFont="1" applyFill="1" applyBorder="1" applyAlignment="1">
      <alignment horizontal="center" wrapText="1"/>
    </xf>
    <xf numFmtId="0" fontId="29" fillId="3" borderId="25" xfId="0" applyFont="1" applyFill="1" applyBorder="1" applyAlignment="1">
      <alignment horizontal="center"/>
    </xf>
    <xf numFmtId="0" fontId="29" fillId="3" borderId="24" xfId="0" applyFont="1" applyFill="1" applyBorder="1" applyAlignment="1">
      <alignment horizontal="center"/>
    </xf>
    <xf numFmtId="0" fontId="29" fillId="3" borderId="23" xfId="0" applyFont="1" applyFill="1" applyBorder="1" applyAlignment="1">
      <alignment horizontal="center"/>
    </xf>
    <xf numFmtId="0" fontId="30" fillId="3" borderId="22" xfId="5" applyFont="1" applyFill="1" applyBorder="1" applyAlignment="1">
      <alignment horizontal="center" vertical="center"/>
    </xf>
    <xf numFmtId="0" fontId="30" fillId="3" borderId="0" xfId="5" applyFont="1" applyFill="1" applyBorder="1" applyAlignment="1">
      <alignment horizontal="center" vertical="center"/>
    </xf>
    <xf numFmtId="0" fontId="30" fillId="3" borderId="21" xfId="5" applyFont="1" applyFill="1" applyBorder="1" applyAlignment="1">
      <alignment horizontal="center" vertical="center"/>
    </xf>
    <xf numFmtId="0" fontId="30" fillId="3" borderId="26" xfId="5" applyFont="1" applyFill="1" applyBorder="1" applyAlignment="1">
      <alignment horizontal="center" vertical="center"/>
    </xf>
    <xf numFmtId="0" fontId="30" fillId="3" borderId="27" xfId="5" applyFont="1" applyFill="1" applyBorder="1" applyAlignment="1">
      <alignment horizontal="center" vertical="center"/>
    </xf>
    <xf numFmtId="0" fontId="30" fillId="3" borderId="28" xfId="5" applyFont="1" applyFill="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cellXfs>
  <cellStyles count="6">
    <cellStyle name="Hipervínculo" xfId="5" builtinId="8"/>
    <cellStyle name="Millares" xfId="4" builtinId="3"/>
    <cellStyle name="Normal" xfId="0" builtinId="0"/>
    <cellStyle name="Normal 2" xfId="3" xr:uid="{00000000-0005-0000-0000-000003000000}"/>
    <cellStyle name="Normal 5" xfId="2" xr:uid="{00000000-0005-0000-0000-000004000000}"/>
    <cellStyle name="Porcentaje" xfId="1" builtinId="5"/>
  </cellStyles>
  <dxfs count="47">
    <dxf>
      <font>
        <b val="0"/>
        <i val="0"/>
        <strike val="0"/>
        <condense val="0"/>
        <extend val="0"/>
        <outline val="0"/>
        <shadow val="0"/>
        <u val="none"/>
        <vertAlign val="baseline"/>
        <sz val="10"/>
        <color theme="1"/>
        <name val="Calibri"/>
        <scheme val="minor"/>
      </font>
      <numFmt numFmtId="3" formatCode="#,##0"/>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Calibri"/>
        <scheme val="minor"/>
      </font>
      <alignment horizontal="center" vertical="center" textRotation="0" wrapText="1" indent="0" justifyLastLine="0" shrinkToFit="0" readingOrder="0"/>
      <border diagonalUp="0" diagonalDown="0">
        <left style="medium">
          <color auto="1"/>
        </left>
        <right style="medium">
          <color auto="1"/>
        </right>
        <top style="thin">
          <color auto="1"/>
        </top>
        <bottom style="thin">
          <color auto="1"/>
        </bottom>
        <vertical/>
        <horizontal style="thin">
          <color auto="1"/>
        </horizontal>
      </border>
    </dxf>
    <dxf>
      <font>
        <strike val="0"/>
        <outline val="0"/>
        <shadow val="0"/>
        <u val="none"/>
        <vertAlign val="baseline"/>
        <color auto="1"/>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Calibri"/>
        <scheme val="minor"/>
      </font>
      <numFmt numFmtId="13" formatCode="0%"/>
      <alignment horizontal="left" vertical="top" textRotation="0" wrapText="1" indent="0" justifyLastLine="0" shrinkToFit="0" readingOrder="0"/>
      <border diagonalUp="0" diagonalDown="0">
        <left style="medium">
          <color auto="1"/>
        </left>
        <right style="medium">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13" formatCode="0%"/>
      <alignment horizontal="center" vertical="center" textRotation="0" wrapText="1" indent="0" justifyLastLine="0" shrinkToFit="0" readingOrder="0"/>
      <border diagonalUp="0" diagonalDown="0">
        <left style="medium">
          <color auto="1"/>
        </left>
        <right style="medium">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9"/>
        <color auto="1"/>
        <name val="Calibri"/>
        <scheme val="minor"/>
      </font>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Calibri"/>
        <scheme val="minor"/>
      </font>
      <fill>
        <patternFill>
          <fgColor indexed="64"/>
          <bgColor theme="0" tint="-4.9989318521683403E-2"/>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scheme val="minor"/>
      </font>
      <fill>
        <patternFill>
          <fgColor indexed="64"/>
          <bgColor theme="0" tint="-4.9989318521683403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scheme val="minor"/>
      </font>
      <fill>
        <patternFill>
          <fgColor indexed="64"/>
          <bgColor theme="0" tint="-4.9989318521683403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scheme val="minor"/>
      </font>
      <fill>
        <patternFill>
          <fgColor indexed="64"/>
          <bgColor theme="0" tint="-4.9989318521683403E-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scheme val="minor"/>
      </font>
      <numFmt numFmtId="3" formatCode="#,##0"/>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scheme val="minor"/>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Narrow"/>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alignment horizontal="left"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rder>
    </dxf>
    <dxf>
      <font>
        <strike val="0"/>
        <outline val="0"/>
        <shadow val="0"/>
        <u val="none"/>
        <vertAlign val="baseline"/>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1" indent="0" justifyLastLine="0" shrinkToFit="0" readingOrder="0"/>
    </dxf>
    <dxf>
      <fill>
        <patternFill>
          <bgColor theme="7"/>
        </patternFill>
      </fill>
    </dxf>
    <dxf>
      <fill>
        <patternFill>
          <bgColor theme="9" tint="0.39994506668294322"/>
        </patternFill>
      </fill>
    </dxf>
    <dxf>
      <fill>
        <patternFill>
          <bgColor theme="5" tint="-0.24994659260841701"/>
        </patternFill>
      </fill>
    </dxf>
    <dxf>
      <font>
        <color theme="0"/>
      </font>
    </dxf>
    <dxf>
      <font>
        <color theme="0"/>
      </font>
      <fill>
        <patternFill>
          <bgColor rgb="FFC00000"/>
        </patternFill>
      </fill>
    </dxf>
    <dxf>
      <font>
        <color theme="9" tint="0.39994506668294322"/>
      </font>
      <fill>
        <patternFill>
          <bgColor theme="9" tint="0.39994506668294322"/>
        </patternFill>
      </fill>
    </dxf>
    <dxf>
      <numFmt numFmtId="13" formatCode="0%"/>
    </dxf>
    <dxf>
      <numFmt numFmtId="13" formatCode="0%"/>
    </dxf>
    <dxf>
      <numFmt numFmtId="13" formatCode="0%"/>
    </dxf>
    <dxf>
      <numFmt numFmtId="13" formatCode="0%"/>
    </dxf>
  </dxfs>
  <tableStyles count="0" defaultTableStyle="TableStyleMedium2" defaultPivotStyle="PivotStyleLight16"/>
  <colors>
    <mruColors>
      <color rgb="FFFFDDDD"/>
      <color rgb="FFF83A3A"/>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575661824812927"/>
          <c:y val="0.11975395810405479"/>
          <c:w val="0.39511758787650131"/>
          <c:h val="0.8789685516379887"/>
        </c:manualLayout>
      </c:layout>
      <c:doughnutChart>
        <c:varyColors val="1"/>
        <c:ser>
          <c:idx val="0"/>
          <c:order val="0"/>
          <c:tx>
            <c:v>BASE</c:v>
          </c:tx>
          <c:spPr>
            <a:scene3d>
              <a:camera prst="orthographicFront"/>
              <a:lightRig rig="threePt" dir="t"/>
            </a:scene3d>
            <a:sp3d>
              <a:bevelT/>
            </a:sp3d>
          </c:spPr>
          <c:dPt>
            <c:idx val="0"/>
            <c:bubble3D val="0"/>
            <c:spPr>
              <a:solidFill>
                <a:srgbClr val="FF0000"/>
              </a:solidFill>
              <a:scene3d>
                <a:camera prst="orthographicFront"/>
                <a:lightRig rig="threePt" dir="t"/>
              </a:scene3d>
              <a:sp3d>
                <a:bevelT/>
              </a:sp3d>
            </c:spPr>
            <c:extLst>
              <c:ext xmlns:c16="http://schemas.microsoft.com/office/drawing/2014/chart" uri="{C3380CC4-5D6E-409C-BE32-E72D297353CC}">
                <c16:uniqueId val="{0000000D-7BF5-4251-915E-24050D29DFF3}"/>
              </c:ext>
            </c:extLst>
          </c:dPt>
          <c:dPt>
            <c:idx val="2"/>
            <c:bubble3D val="0"/>
            <c:spPr>
              <a:solidFill>
                <a:schemeClr val="accent4"/>
              </a:solidFill>
              <a:scene3d>
                <a:camera prst="orthographicFront"/>
                <a:lightRig rig="threePt" dir="t"/>
              </a:scene3d>
              <a:sp3d>
                <a:bevelT/>
              </a:sp3d>
            </c:spPr>
            <c:extLst>
              <c:ext xmlns:c16="http://schemas.microsoft.com/office/drawing/2014/chart" uri="{C3380CC4-5D6E-409C-BE32-E72D297353CC}">
                <c16:uniqueId val="{0000000B-7BF5-4251-915E-24050D29DFF3}"/>
              </c:ext>
            </c:extLst>
          </c:dPt>
          <c:dPt>
            <c:idx val="3"/>
            <c:bubble3D val="0"/>
            <c:spPr>
              <a:solidFill>
                <a:schemeClr val="accent6"/>
              </a:solidFill>
              <a:scene3d>
                <a:camera prst="orthographicFront"/>
                <a:lightRig rig="threePt" dir="t"/>
              </a:scene3d>
              <a:sp3d>
                <a:bevelT/>
              </a:sp3d>
            </c:spPr>
            <c:extLst>
              <c:ext xmlns:c16="http://schemas.microsoft.com/office/drawing/2014/chart" uri="{C3380CC4-5D6E-409C-BE32-E72D297353CC}">
                <c16:uniqueId val="{0000000A-7BF5-4251-915E-24050D29DFF3}"/>
              </c:ext>
            </c:extLst>
          </c:dPt>
          <c:dPt>
            <c:idx val="4"/>
            <c:bubble3D val="0"/>
            <c:spPr>
              <a:noFill/>
              <a:scene3d>
                <a:camera prst="orthographicFront"/>
                <a:lightRig rig="threePt" dir="t"/>
              </a:scene3d>
              <a:sp3d>
                <a:bevelT/>
              </a:sp3d>
            </c:spPr>
            <c:extLst>
              <c:ext xmlns:c16="http://schemas.microsoft.com/office/drawing/2014/chart" uri="{C3380CC4-5D6E-409C-BE32-E72D297353CC}">
                <c16:uniqueId val="{00000001-A72F-4743-A997-190E9F04F4A7}"/>
              </c:ext>
            </c:extLst>
          </c:dPt>
          <c:cat>
            <c:numLit>
              <c:formatCode>General</c:formatCode>
              <c:ptCount val="5"/>
              <c:pt idx="0">
                <c:v>0.5</c:v>
              </c:pt>
              <c:pt idx="1">
                <c:v>0.6</c:v>
              </c:pt>
              <c:pt idx="2">
                <c:v>0.8</c:v>
              </c:pt>
              <c:pt idx="3">
                <c:v>1</c:v>
              </c:pt>
            </c:numLit>
          </c:cat>
          <c:val>
            <c:numRef>
              <c:f>GRÁFICOAVANCE!$F$25:$F$29</c:f>
              <c:numCache>
                <c:formatCode>0%</c:formatCode>
                <c:ptCount val="5"/>
                <c:pt idx="0">
                  <c:v>0.2</c:v>
                </c:pt>
                <c:pt idx="1">
                  <c:v>0.3</c:v>
                </c:pt>
                <c:pt idx="2">
                  <c:v>0.3</c:v>
                </c:pt>
                <c:pt idx="3">
                  <c:v>0.2</c:v>
                </c:pt>
                <c:pt idx="4">
                  <c:v>1</c:v>
                </c:pt>
              </c:numCache>
            </c:numRef>
          </c:val>
          <c:extLst>
            <c:ext xmlns:c16="http://schemas.microsoft.com/office/drawing/2014/chart" uri="{C3380CC4-5D6E-409C-BE32-E72D297353CC}">
              <c16:uniqueId val="{00000002-A72F-4743-A997-190E9F04F4A7}"/>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explosion val="10"/>
          <c:dPt>
            <c:idx val="0"/>
            <c:bubble3D val="0"/>
            <c:spPr>
              <a:noFill/>
            </c:spPr>
            <c:extLst>
              <c:ext xmlns:c16="http://schemas.microsoft.com/office/drawing/2014/chart" uri="{C3380CC4-5D6E-409C-BE32-E72D297353CC}">
                <c16:uniqueId val="{00000004-A72F-4743-A997-190E9F04F4A7}"/>
              </c:ext>
            </c:extLst>
          </c:dPt>
          <c:dPt>
            <c:idx val="1"/>
            <c:bubble3D val="0"/>
            <c:spPr>
              <a:solidFill>
                <a:schemeClr val="tx1"/>
              </a:solidFill>
            </c:spPr>
            <c:extLst>
              <c:ext xmlns:c16="http://schemas.microsoft.com/office/drawing/2014/chart" uri="{C3380CC4-5D6E-409C-BE32-E72D297353CC}">
                <c16:uniqueId val="{00000006-A72F-4743-A997-190E9F04F4A7}"/>
              </c:ext>
            </c:extLst>
          </c:dPt>
          <c:dPt>
            <c:idx val="2"/>
            <c:bubble3D val="0"/>
            <c:spPr>
              <a:noFill/>
            </c:spPr>
            <c:extLst>
              <c:ext xmlns:c16="http://schemas.microsoft.com/office/drawing/2014/chart" uri="{C3380CC4-5D6E-409C-BE32-E72D297353CC}">
                <c16:uniqueId val="{00000008-A72F-4743-A997-190E9F04F4A7}"/>
              </c:ext>
            </c:extLst>
          </c:dPt>
          <c:val>
            <c:numRef>
              <c:f>GRÁFICOAVANCE!$F$33:$F$35</c:f>
              <c:numCache>
                <c:formatCode>General</c:formatCode>
                <c:ptCount val="3"/>
                <c:pt idx="0">
                  <c:v>0.47</c:v>
                </c:pt>
                <c:pt idx="1">
                  <c:v>0.01</c:v>
                </c:pt>
                <c:pt idx="2">
                  <c:v>0.52</c:v>
                </c:pt>
              </c:numCache>
            </c:numRef>
          </c:val>
          <c:extLst>
            <c:ext xmlns:c16="http://schemas.microsoft.com/office/drawing/2014/chart" uri="{C3380CC4-5D6E-409C-BE32-E72D297353CC}">
              <c16:uniqueId val="{00000009-A72F-4743-A997-190E9F04F4A7}"/>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solidFill>
            <a:schemeClr val="bg1"/>
          </a:solidFill>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575661824812927"/>
          <c:y val="0.11975395810405479"/>
          <c:w val="0.39511758787650131"/>
          <c:h val="0.8789685516379887"/>
        </c:manualLayout>
      </c:layout>
      <c:doughnutChart>
        <c:varyColors val="1"/>
        <c:ser>
          <c:idx val="0"/>
          <c:order val="0"/>
          <c:tx>
            <c:v>BASE</c:v>
          </c:tx>
          <c:spPr>
            <a:scene3d>
              <a:camera prst="orthographicFront"/>
              <a:lightRig rig="threePt" dir="t"/>
            </a:scene3d>
            <a:sp3d>
              <a:bevelT/>
            </a:sp3d>
          </c:spPr>
          <c:dPt>
            <c:idx val="4"/>
            <c:bubble3D val="0"/>
            <c:spPr>
              <a:noFill/>
              <a:scene3d>
                <a:camera prst="orthographicFront"/>
                <a:lightRig rig="threePt" dir="t"/>
              </a:scene3d>
              <a:sp3d>
                <a:bevelT/>
              </a:sp3d>
            </c:spPr>
            <c:extLst>
              <c:ext xmlns:c16="http://schemas.microsoft.com/office/drawing/2014/chart" uri="{C3380CC4-5D6E-409C-BE32-E72D297353CC}">
                <c16:uniqueId val="{00000007-0497-45F4-A61C-4C0654AD925E}"/>
              </c:ext>
            </c:extLst>
          </c:dPt>
          <c:cat>
            <c:numLit>
              <c:formatCode>General</c:formatCode>
              <c:ptCount val="5"/>
              <c:pt idx="0">
                <c:v>0.5</c:v>
              </c:pt>
              <c:pt idx="1">
                <c:v>0.6</c:v>
              </c:pt>
              <c:pt idx="2">
                <c:v>0.8</c:v>
              </c:pt>
              <c:pt idx="3">
                <c:v>1</c:v>
              </c:pt>
            </c:numLit>
          </c:cat>
          <c:val>
            <c:numRef>
              <c:f>GRÁFICOAVANCE!$I$25:$I$29</c:f>
              <c:numCache>
                <c:formatCode>0%</c:formatCode>
                <c:ptCount val="5"/>
                <c:pt idx="0">
                  <c:v>0.2</c:v>
                </c:pt>
                <c:pt idx="1">
                  <c:v>0.3</c:v>
                </c:pt>
                <c:pt idx="2">
                  <c:v>0.3</c:v>
                </c:pt>
                <c:pt idx="3">
                  <c:v>0.2</c:v>
                </c:pt>
                <c:pt idx="4">
                  <c:v>1</c:v>
                </c:pt>
              </c:numCache>
            </c:numRef>
          </c:val>
          <c:extLst>
            <c:ext xmlns:c16="http://schemas.microsoft.com/office/drawing/2014/chart" uri="{C3380CC4-5D6E-409C-BE32-E72D297353CC}">
              <c16:uniqueId val="{00000008-0497-45F4-A61C-4C0654AD925E}"/>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explosion val="10"/>
          <c:dPt>
            <c:idx val="0"/>
            <c:bubble3D val="0"/>
            <c:spPr>
              <a:noFill/>
            </c:spPr>
            <c:extLst>
              <c:ext xmlns:c16="http://schemas.microsoft.com/office/drawing/2014/chart" uri="{C3380CC4-5D6E-409C-BE32-E72D297353CC}">
                <c16:uniqueId val="{0000000A-0497-45F4-A61C-4C0654AD925E}"/>
              </c:ext>
            </c:extLst>
          </c:dPt>
          <c:dPt>
            <c:idx val="1"/>
            <c:bubble3D val="0"/>
            <c:spPr>
              <a:solidFill>
                <a:schemeClr val="tx1"/>
              </a:solidFill>
            </c:spPr>
            <c:extLst>
              <c:ext xmlns:c16="http://schemas.microsoft.com/office/drawing/2014/chart" uri="{C3380CC4-5D6E-409C-BE32-E72D297353CC}">
                <c16:uniqueId val="{0000000C-0497-45F4-A61C-4C0654AD925E}"/>
              </c:ext>
            </c:extLst>
          </c:dPt>
          <c:dPt>
            <c:idx val="2"/>
            <c:bubble3D val="0"/>
            <c:spPr>
              <a:noFill/>
            </c:spPr>
            <c:extLst>
              <c:ext xmlns:c16="http://schemas.microsoft.com/office/drawing/2014/chart" uri="{C3380CC4-5D6E-409C-BE32-E72D297353CC}">
                <c16:uniqueId val="{0000000E-0497-45F4-A61C-4C0654AD925E}"/>
              </c:ext>
            </c:extLst>
          </c:dPt>
          <c:val>
            <c:numRef>
              <c:f>GRÁFICOAVANCE!$I$33:$I$35</c:f>
              <c:numCache>
                <c:formatCode>General</c:formatCode>
                <c:ptCount val="3"/>
                <c:pt idx="0">
                  <c:v>0.40125</c:v>
                </c:pt>
                <c:pt idx="1">
                  <c:v>0.01</c:v>
                </c:pt>
                <c:pt idx="2">
                  <c:v>0.58875</c:v>
                </c:pt>
              </c:numCache>
            </c:numRef>
          </c:val>
          <c:extLst>
            <c:ext xmlns:c16="http://schemas.microsoft.com/office/drawing/2014/chart" uri="{C3380CC4-5D6E-409C-BE32-E72D297353CC}">
              <c16:uniqueId val="{0000000F-0497-45F4-A61C-4C0654AD925E}"/>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solidFill>
            <a:schemeClr val="bg1"/>
          </a:solidFill>
        </a:defRPr>
      </a:pPr>
      <a:endParaRPr lang="es-C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600">
                <a:solidFill>
                  <a:sysClr val="windowText" lastClr="000000"/>
                </a:solidFill>
                <a:latin typeface="+mn-lt"/>
              </a:rPr>
              <a:t>AVANCE</a:t>
            </a:r>
            <a:r>
              <a:rPr lang="es-CO" sz="1600" baseline="0">
                <a:solidFill>
                  <a:sysClr val="windowText" lastClr="000000"/>
                </a:solidFill>
                <a:latin typeface="+mn-lt"/>
              </a:rPr>
              <a:t> DE CUMPLIMIENTO MIPG</a:t>
            </a:r>
            <a:endParaRPr lang="es-CO" sz="1600">
              <a:solidFill>
                <a:sysClr val="windowText" lastClr="000000"/>
              </a:solidFill>
              <a:latin typeface="+mn-lt"/>
            </a:endParaRPr>
          </a:p>
        </c:rich>
      </c:tx>
      <c:layout>
        <c:manualLayout>
          <c:xMode val="edge"/>
          <c:yMode val="edge"/>
          <c:x val="0.37195707940938899"/>
          <c:y val="1.9028269539323548E-2"/>
        </c:manualLayout>
      </c:layout>
      <c:overlay val="0"/>
      <c:spPr>
        <a:noFill/>
        <a:ln>
          <a:noFill/>
        </a:ln>
        <a:effectLst/>
      </c:spPr>
    </c:title>
    <c:autoTitleDeleted val="0"/>
    <c:plotArea>
      <c:layout>
        <c:manualLayout>
          <c:layoutTarget val="inner"/>
          <c:xMode val="edge"/>
          <c:yMode val="edge"/>
          <c:x val="0.26430142616645058"/>
          <c:y val="0.19969774688113875"/>
          <c:w val="0.49396466176321036"/>
          <c:h val="0.79902486922602101"/>
        </c:manualLayout>
      </c:layout>
      <c:doughnutChart>
        <c:varyColors val="1"/>
        <c:ser>
          <c:idx val="0"/>
          <c:order val="0"/>
          <c:tx>
            <c:v>BASE</c:v>
          </c:tx>
          <c:dPt>
            <c:idx val="4"/>
            <c:bubble3D val="0"/>
            <c:spPr>
              <a:noFill/>
            </c:spPr>
            <c:extLst>
              <c:ext xmlns:c16="http://schemas.microsoft.com/office/drawing/2014/chart" uri="{C3380CC4-5D6E-409C-BE32-E72D297353CC}">
                <c16:uniqueId val="{00000001-E42D-4729-827D-981CB69DE6B8}"/>
              </c:ext>
            </c:extLst>
          </c:dPt>
          <c:cat>
            <c:numLit>
              <c:formatCode>General</c:formatCode>
              <c:ptCount val="5"/>
              <c:pt idx="0">
                <c:v>0.5</c:v>
              </c:pt>
              <c:pt idx="1">
                <c:v>0.6</c:v>
              </c:pt>
              <c:pt idx="2">
                <c:v>0.8</c:v>
              </c:pt>
              <c:pt idx="3">
                <c:v>1</c:v>
              </c:pt>
            </c:numLit>
          </c:cat>
          <c:val>
            <c:numRef>
              <c:f>TABLAS!$H$5:$H$9</c:f>
              <c:numCache>
                <c:formatCode>0%</c:formatCode>
                <c:ptCount val="5"/>
                <c:pt idx="0">
                  <c:v>0.5</c:v>
                </c:pt>
                <c:pt idx="1">
                  <c:v>0.2</c:v>
                </c:pt>
                <c:pt idx="2">
                  <c:v>0.2</c:v>
                </c:pt>
                <c:pt idx="3">
                  <c:v>0.1</c:v>
                </c:pt>
                <c:pt idx="4">
                  <c:v>0.99999999999999989</c:v>
                </c:pt>
              </c:numCache>
            </c:numRef>
          </c:val>
          <c:extLst>
            <c:ext xmlns:c16="http://schemas.microsoft.com/office/drawing/2014/chart" uri="{C3380CC4-5D6E-409C-BE32-E72D297353CC}">
              <c16:uniqueId val="{00000002-E42D-4729-827D-981CB69DE6B8}"/>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spPr>
            <a:noFill/>
            <a:effectLst>
              <a:outerShdw blurRad="50800" dist="50800" dir="5400000" algn="ctr" rotWithShape="0">
                <a:srgbClr val="000000">
                  <a:alpha val="0"/>
                </a:srgbClr>
              </a:outerShdw>
            </a:effectLst>
          </c:spPr>
          <c:dPt>
            <c:idx val="1"/>
            <c:bubble3D val="0"/>
            <c:spPr>
              <a:solidFill>
                <a:schemeClr val="tx1"/>
              </a:solidFill>
              <a:effectLst>
                <a:outerShdw blurRad="50800" dist="50800" dir="5400000" algn="ctr" rotWithShape="0">
                  <a:srgbClr val="000000">
                    <a:alpha val="0"/>
                  </a:srgbClr>
                </a:outerShdw>
              </a:effectLst>
            </c:spPr>
            <c:extLst>
              <c:ext xmlns:c16="http://schemas.microsoft.com/office/drawing/2014/chart" uri="{C3380CC4-5D6E-409C-BE32-E72D297353CC}">
                <c16:uniqueId val="{00000004-E42D-4729-827D-981CB69DE6B8}"/>
              </c:ext>
            </c:extLst>
          </c:dPt>
          <c:dPt>
            <c:idx val="2"/>
            <c:bubble3D val="0"/>
            <c:explosion val="4"/>
            <c:extLst>
              <c:ext xmlns:c16="http://schemas.microsoft.com/office/drawing/2014/chart" uri="{C3380CC4-5D6E-409C-BE32-E72D297353CC}">
                <c16:uniqueId val="{00000006-E42D-4729-827D-981CB69DE6B8}"/>
              </c:ext>
            </c:extLst>
          </c:dPt>
          <c:val>
            <c:numRef>
              <c:f>TABLAS!$H$13:$H$15</c:f>
              <c:numCache>
                <c:formatCode>0%</c:formatCode>
                <c:ptCount val="3"/>
                <c:pt idx="0">
                  <c:v>0</c:v>
                </c:pt>
                <c:pt idx="1">
                  <c:v>1.4999999999999999E-2</c:v>
                </c:pt>
                <c:pt idx="2">
                  <c:v>0</c:v>
                </c:pt>
              </c:numCache>
            </c:numRef>
          </c:val>
          <c:extLst>
            <c:ext xmlns:c16="http://schemas.microsoft.com/office/drawing/2014/chart" uri="{C3380CC4-5D6E-409C-BE32-E72D297353CC}">
              <c16:uniqueId val="{00000007-E42D-4729-827D-981CB69DE6B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a:solidFill>
        <a:schemeClr val="tx1">
          <a:lumMod val="65000"/>
          <a:lumOff val="35000"/>
        </a:schemeClr>
      </a:solidFill>
    </a:ln>
    <a:effectLst/>
  </c:spPr>
  <c:txPr>
    <a:bodyPr/>
    <a:lstStyle/>
    <a:p>
      <a:pPr>
        <a:defRPr/>
      </a:pPr>
      <a:endParaRPr lang="es-C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177004</xdr:colOff>
      <xdr:row>8</xdr:row>
      <xdr:rowOff>311399</xdr:rowOff>
    </xdr:from>
    <xdr:to>
      <xdr:col>12</xdr:col>
      <xdr:colOff>185854</xdr:colOff>
      <xdr:row>17</xdr:row>
      <xdr:rowOff>278781</xdr:rowOff>
    </xdr:to>
    <xdr:graphicFrame macro="">
      <xdr:nvGraphicFramePr>
        <xdr:cNvPr id="2" name="Gráfico 1">
          <a:extLst>
            <a:ext uri="{FF2B5EF4-FFF2-40B4-BE49-F238E27FC236}">
              <a16:creationId xmlns:a16="http://schemas.microsoft.com/office/drawing/2014/main" id="{26141797-F722-40FC-9430-9FBA84A44E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317969</xdr:colOff>
      <xdr:row>7</xdr:row>
      <xdr:rowOff>38017</xdr:rowOff>
    </xdr:from>
    <xdr:to>
      <xdr:col>9</xdr:col>
      <xdr:colOff>435534</xdr:colOff>
      <xdr:row>8</xdr:row>
      <xdr:rowOff>61953</xdr:rowOff>
    </xdr:to>
    <xdr:sp macro="" textlink="">
      <xdr:nvSpPr>
        <xdr:cNvPr id="5" name="CuadroTexto 4">
          <a:extLst>
            <a:ext uri="{FF2B5EF4-FFF2-40B4-BE49-F238E27FC236}">
              <a16:creationId xmlns:a16="http://schemas.microsoft.com/office/drawing/2014/main" id="{8C069C4E-986B-4F0F-87DC-FBADBEABEE40}"/>
            </a:ext>
          </a:extLst>
        </xdr:cNvPr>
        <xdr:cNvSpPr txBox="1"/>
      </xdr:nvSpPr>
      <xdr:spPr>
        <a:xfrm>
          <a:off x="1936445" y="1393200"/>
          <a:ext cx="3044760" cy="341436"/>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a:solidFill>
                <a:sysClr val="windowText" lastClr="000000"/>
              </a:solidFill>
              <a:latin typeface="Bahnschrift" panose="020B0502040204020203" pitchFamily="34" charset="0"/>
            </a:rPr>
            <a:t>AVANCE ACUMULADO</a:t>
          </a:r>
          <a:r>
            <a:rPr lang="es-CO" sz="1400" baseline="0">
              <a:solidFill>
                <a:sysClr val="windowText" lastClr="000000"/>
              </a:solidFill>
              <a:latin typeface="Bahnschrift" panose="020B0502040204020203" pitchFamily="34" charset="0"/>
            </a:rPr>
            <a:t> </a:t>
          </a:r>
          <a:r>
            <a:rPr lang="es-CO" sz="1100" baseline="0">
              <a:solidFill>
                <a:schemeClr val="dk1"/>
              </a:solidFill>
              <a:effectLst/>
              <a:latin typeface="+mn-lt"/>
              <a:ea typeface="+mn-ea"/>
              <a:cs typeface="+mn-cs"/>
            </a:rPr>
            <a:t>(III TRIM 2021)</a:t>
          </a:r>
          <a:endParaRPr lang="es-CO" sz="1400" baseline="0">
            <a:solidFill>
              <a:sysClr val="windowText" lastClr="000000"/>
            </a:solidFill>
            <a:latin typeface="Bahnschrift" panose="020B0502040204020203" pitchFamily="34" charset="0"/>
          </a:endParaRPr>
        </a:p>
      </xdr:txBody>
    </xdr:sp>
    <xdr:clientData/>
  </xdr:twoCellAnchor>
  <xdr:twoCellAnchor>
    <xdr:from>
      <xdr:col>11</xdr:col>
      <xdr:colOff>356219</xdr:colOff>
      <xdr:row>7</xdr:row>
      <xdr:rowOff>77439</xdr:rowOff>
    </xdr:from>
    <xdr:to>
      <xdr:col>19</xdr:col>
      <xdr:colOff>154877</xdr:colOff>
      <xdr:row>19</xdr:row>
      <xdr:rowOff>147133</xdr:rowOff>
    </xdr:to>
    <xdr:graphicFrame macro="">
      <xdr:nvGraphicFramePr>
        <xdr:cNvPr id="6" name="Gráfico 5">
          <a:extLst>
            <a:ext uri="{FF2B5EF4-FFF2-40B4-BE49-F238E27FC236}">
              <a16:creationId xmlns:a16="http://schemas.microsoft.com/office/drawing/2014/main" id="{D8D41B0B-6656-4321-ACF3-78EBE9C62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571040</xdr:colOff>
      <xdr:row>7</xdr:row>
      <xdr:rowOff>4564</xdr:rowOff>
    </xdr:from>
    <xdr:to>
      <xdr:col>17</xdr:col>
      <xdr:colOff>580190</xdr:colOff>
      <xdr:row>8</xdr:row>
      <xdr:rowOff>28500</xdr:rowOff>
    </xdr:to>
    <xdr:sp macro="" textlink="">
      <xdr:nvSpPr>
        <xdr:cNvPr id="7" name="CuadroTexto 6">
          <a:extLst>
            <a:ext uri="{FF2B5EF4-FFF2-40B4-BE49-F238E27FC236}">
              <a16:creationId xmlns:a16="http://schemas.microsoft.com/office/drawing/2014/main" id="{5D680D9E-C7F0-41C1-BFC8-E12F942AFF15}"/>
            </a:ext>
          </a:extLst>
        </xdr:cNvPr>
        <xdr:cNvSpPr txBox="1"/>
      </xdr:nvSpPr>
      <xdr:spPr>
        <a:xfrm>
          <a:off x="7416650" y="1359747"/>
          <a:ext cx="3044760" cy="341436"/>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a:solidFill>
                <a:sysClr val="windowText" lastClr="000000"/>
              </a:solidFill>
              <a:latin typeface="Bahnschrift" panose="020B0502040204020203" pitchFamily="34" charset="0"/>
            </a:rPr>
            <a:t>AVANCE ACUMULADO</a:t>
          </a:r>
          <a:r>
            <a:rPr lang="es-CO" sz="1400" baseline="0">
              <a:solidFill>
                <a:sysClr val="windowText" lastClr="000000"/>
              </a:solidFill>
              <a:latin typeface="Bahnschrift" panose="020B0502040204020203" pitchFamily="34" charset="0"/>
            </a:rPr>
            <a:t> </a:t>
          </a:r>
          <a:r>
            <a:rPr lang="es-CO" sz="1100" baseline="0">
              <a:solidFill>
                <a:schemeClr val="dk1"/>
              </a:solidFill>
              <a:effectLst/>
              <a:latin typeface="+mn-lt"/>
              <a:ea typeface="+mn-ea"/>
              <a:cs typeface="+mn-cs"/>
            </a:rPr>
            <a:t>(IV TRIM 2021)</a:t>
          </a:r>
          <a:endParaRPr lang="es-CO" sz="1400" baseline="0">
            <a:solidFill>
              <a:sysClr val="windowText" lastClr="000000"/>
            </a:solidFill>
            <a:latin typeface="Bahnschrift" panose="020B0502040204020203"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0.43949</cdr:x>
      <cdr:y>0.64795</cdr:y>
    </cdr:from>
    <cdr:to>
      <cdr:x>0.5564</cdr:x>
      <cdr:y>0.76238</cdr:y>
    </cdr:to>
    <cdr:sp macro="" textlink="GRÁFICOAVANCE!$G$31">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00067" y="1558377"/>
          <a:ext cx="665076" cy="275202"/>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88CF80A7-B305-4E19-A193-6498ECA2CA9F}" type="TxLink">
            <a:rPr lang="en-US" sz="1100" b="1" i="0" u="none" strike="noStrike">
              <a:solidFill>
                <a:schemeClr val="bg1"/>
              </a:solidFill>
              <a:latin typeface="Calibri"/>
              <a:cs typeface="Calibri"/>
            </a:rPr>
            <a:pPr algn="ctr"/>
            <a:t>95%</a:t>
          </a:fld>
          <a:endParaRPr lang="es-CO" sz="3600" b="1">
            <a:solidFill>
              <a:schemeClr val="bg1"/>
            </a:solidFill>
            <a:latin typeface="+mn-lt"/>
          </a:endParaRPr>
        </a:p>
      </cdr:txBody>
    </cdr:sp>
  </cdr:relSizeAnchor>
  <cdr:relSizeAnchor xmlns:cdr="http://schemas.openxmlformats.org/drawingml/2006/chartDrawing">
    <cdr:from>
      <cdr:x>0.21611</cdr:x>
      <cdr:y>0.47534</cdr:y>
    </cdr:from>
    <cdr:to>
      <cdr:x>0.30668</cdr:x>
      <cdr:y>0.61018</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0.24971</cdr:x>
      <cdr:y>0.20668</cdr:y>
    </cdr:from>
    <cdr:to>
      <cdr:x>0.39193</cdr:x>
      <cdr:y>0.33803</cdr:y>
    </cdr:to>
    <cdr:sp macro="" textlink="GRÁFICOAVANCE!$G$25">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064716" y="412522"/>
          <a:ext cx="606396" cy="262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100" b="1" i="0" u="none" strike="noStrike">
              <a:solidFill>
                <a:schemeClr val="bg1"/>
              </a:solidFill>
              <a:latin typeface="Calibri"/>
              <a:cs typeface="Calibri"/>
            </a:rPr>
            <a:pPr/>
            <a:t>20%</a:t>
          </a:fld>
          <a:endParaRPr lang="es-CO" sz="1400" b="1">
            <a:solidFill>
              <a:schemeClr val="bg1"/>
            </a:solidFill>
          </a:endParaRPr>
        </a:p>
      </cdr:txBody>
    </cdr:sp>
  </cdr:relSizeAnchor>
  <cdr:relSizeAnchor xmlns:cdr="http://schemas.openxmlformats.org/drawingml/2006/chartDrawing">
    <cdr:from>
      <cdr:x>0.6865</cdr:x>
      <cdr:y>0.46726</cdr:y>
    </cdr:from>
    <cdr:to>
      <cdr:x>0.84661</cdr:x>
      <cdr:y>0.5682</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0.44795</cdr:x>
      <cdr:y>0.01663</cdr:y>
    </cdr:from>
    <cdr:to>
      <cdr:x>0.56761</cdr:x>
      <cdr:y>0.13212</cdr:y>
    </cdr:to>
    <cdr:sp macro="" textlink="GRÁFICOAVANCE!$G$26">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1909955" y="33195"/>
          <a:ext cx="510207" cy="23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100" b="1" i="0" u="none" strike="noStrike">
              <a:solidFill>
                <a:schemeClr val="bg1"/>
              </a:solidFill>
              <a:latin typeface="Calibri"/>
              <a:cs typeface="Calibri"/>
            </a:rPr>
            <a:pPr/>
            <a:t>50%</a:t>
          </a:fld>
          <a:endParaRPr lang="es-CO" sz="1400" b="1">
            <a:solidFill>
              <a:schemeClr val="bg1"/>
            </a:solidFill>
          </a:endParaRPr>
        </a:p>
      </cdr:txBody>
    </cdr:sp>
  </cdr:relSizeAnchor>
  <cdr:relSizeAnchor xmlns:cdr="http://schemas.openxmlformats.org/drawingml/2006/chartDrawing">
    <cdr:from>
      <cdr:x>0.65387</cdr:x>
      <cdr:y>0.22164</cdr:y>
    </cdr:from>
    <cdr:to>
      <cdr:x>0.80593</cdr:x>
      <cdr:y>0.34216</cdr:y>
    </cdr:to>
    <cdr:sp macro="" textlink="GRÁFICOAVANCE!$G$27">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2939748" y="495930"/>
          <a:ext cx="683650" cy="269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100" b="1" i="0" u="none" strike="noStrike">
              <a:solidFill>
                <a:schemeClr val="bg1"/>
              </a:solidFill>
              <a:latin typeface="Calibri"/>
              <a:cs typeface="Calibri"/>
            </a:rPr>
            <a:pPr/>
            <a:t>80%</a:t>
          </a:fld>
          <a:endParaRPr lang="es-CO" sz="1400" b="1">
            <a:solidFill>
              <a:schemeClr val="bg1"/>
            </a:solidFill>
          </a:endParaRPr>
        </a:p>
      </cdr:txBody>
    </cdr:sp>
  </cdr:relSizeAnchor>
  <cdr:relSizeAnchor xmlns:cdr="http://schemas.openxmlformats.org/drawingml/2006/chartDrawing">
    <cdr:from>
      <cdr:x>0.43949</cdr:x>
      <cdr:y>0.64795</cdr:y>
    </cdr:from>
    <cdr:to>
      <cdr:x>0.5564</cdr:x>
      <cdr:y>0.76238</cdr:y>
    </cdr:to>
    <cdr:sp macro="" textlink="GRÁFICOAVANCE!$G$31">
      <cdr:nvSpPr>
        <cdr:cNvPr id="4"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00067" y="1558377"/>
          <a:ext cx="665076" cy="275202"/>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88CF80A7-B305-4E19-A193-6498ECA2CA9F}" type="TxLink">
            <a:rPr lang="en-US" sz="1100" b="1" i="0" u="none" strike="noStrike">
              <a:solidFill>
                <a:schemeClr val="bg1"/>
              </a:solidFill>
              <a:latin typeface="Calibri"/>
              <a:cs typeface="Calibri"/>
            </a:rPr>
            <a:pPr algn="ctr"/>
            <a:t>95%</a:t>
          </a:fld>
          <a:endParaRPr lang="es-CO" sz="3600" b="1">
            <a:solidFill>
              <a:schemeClr val="bg1"/>
            </a:solidFill>
            <a:latin typeface="+mn-lt"/>
          </a:endParaRPr>
        </a:p>
      </cdr:txBody>
    </cdr:sp>
  </cdr:relSizeAnchor>
  <cdr:relSizeAnchor xmlns:cdr="http://schemas.openxmlformats.org/drawingml/2006/chartDrawing">
    <cdr:from>
      <cdr:x>0.21611</cdr:x>
      <cdr:y>0.47534</cdr:y>
    </cdr:from>
    <cdr:to>
      <cdr:x>0.30668</cdr:x>
      <cdr:y>0.61018</cdr:y>
    </cdr:to>
    <cdr:sp macro="" textlink="">
      <cdr:nvSpPr>
        <cdr:cNvPr id="5"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0.24971</cdr:x>
      <cdr:y>0.20668</cdr:y>
    </cdr:from>
    <cdr:to>
      <cdr:x>0.39193</cdr:x>
      <cdr:y>0.33803</cdr:y>
    </cdr:to>
    <cdr:sp macro="" textlink="GRÁFICOAVANCE!$G$25">
      <cdr:nvSpPr>
        <cdr:cNvPr id="8"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064716" y="412522"/>
          <a:ext cx="606396" cy="262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100" b="1" i="0" u="none" strike="noStrike">
              <a:solidFill>
                <a:schemeClr val="bg1"/>
              </a:solidFill>
              <a:latin typeface="Calibri"/>
              <a:cs typeface="Calibri"/>
            </a:rPr>
            <a:pPr/>
            <a:t>20%</a:t>
          </a:fld>
          <a:endParaRPr lang="es-CO" sz="1400" b="1">
            <a:solidFill>
              <a:schemeClr val="bg1"/>
            </a:solidFill>
          </a:endParaRPr>
        </a:p>
      </cdr:txBody>
    </cdr:sp>
  </cdr:relSizeAnchor>
  <cdr:relSizeAnchor xmlns:cdr="http://schemas.openxmlformats.org/drawingml/2006/chartDrawing">
    <cdr:from>
      <cdr:x>0.6865</cdr:x>
      <cdr:y>0.46726</cdr:y>
    </cdr:from>
    <cdr:to>
      <cdr:x>0.84661</cdr:x>
      <cdr:y>0.5682</cdr:y>
    </cdr:to>
    <cdr:sp macro="" textlink="">
      <cdr:nvSpPr>
        <cdr:cNvPr id="9"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0.44795</cdr:x>
      <cdr:y>0.01663</cdr:y>
    </cdr:from>
    <cdr:to>
      <cdr:x>0.56761</cdr:x>
      <cdr:y>0.13212</cdr:y>
    </cdr:to>
    <cdr:sp macro="" textlink="GRÁFICOAVANCE!$G$26">
      <cdr:nvSpPr>
        <cdr:cNvPr id="10"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1909955" y="33195"/>
          <a:ext cx="510207" cy="23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100" b="1" i="0" u="none" strike="noStrike">
              <a:solidFill>
                <a:schemeClr val="bg1"/>
              </a:solidFill>
              <a:latin typeface="Calibri"/>
              <a:cs typeface="Calibri"/>
            </a:rPr>
            <a:pPr/>
            <a:t>50%</a:t>
          </a:fld>
          <a:endParaRPr lang="es-CO" sz="1400" b="1">
            <a:solidFill>
              <a:schemeClr val="bg1"/>
            </a:solidFill>
          </a:endParaRPr>
        </a:p>
      </cdr:txBody>
    </cdr:sp>
  </cdr:relSizeAnchor>
  <cdr:relSizeAnchor xmlns:cdr="http://schemas.openxmlformats.org/drawingml/2006/chartDrawing">
    <cdr:from>
      <cdr:x>0.65387</cdr:x>
      <cdr:y>0.22164</cdr:y>
    </cdr:from>
    <cdr:to>
      <cdr:x>0.80593</cdr:x>
      <cdr:y>0.34216</cdr:y>
    </cdr:to>
    <cdr:sp macro="" textlink="GRÁFICOAVANCE!$G$27">
      <cdr:nvSpPr>
        <cdr:cNvPr id="11"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2939748" y="495930"/>
          <a:ext cx="683650" cy="269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100" b="1" i="0" u="none" strike="noStrike">
              <a:solidFill>
                <a:schemeClr val="bg1"/>
              </a:solidFill>
              <a:latin typeface="Calibri"/>
              <a:cs typeface="Calibri"/>
            </a:rPr>
            <a:pPr/>
            <a:t>80%</a:t>
          </a:fld>
          <a:endParaRPr lang="es-CO" sz="1400" b="1">
            <a:solidFill>
              <a:schemeClr val="bg1"/>
            </a:solidFill>
          </a:endParaRPr>
        </a:p>
      </cdr:txBody>
    </cdr:sp>
  </cdr:relSizeAnchor>
  <cdr:relSizeAnchor xmlns:cdr="http://schemas.openxmlformats.org/drawingml/2006/chartDrawing">
    <cdr:from>
      <cdr:x>0.43949</cdr:x>
      <cdr:y>0.64795</cdr:y>
    </cdr:from>
    <cdr:to>
      <cdr:x>0.5564</cdr:x>
      <cdr:y>0.76238</cdr:y>
    </cdr:to>
    <cdr:sp macro="" textlink="GRÁFICOAVANCE!$G$31">
      <cdr:nvSpPr>
        <cdr:cNvPr id="14"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00067" y="1558377"/>
          <a:ext cx="665076" cy="275202"/>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88CF80A7-B305-4E19-A193-6498ECA2CA9F}" type="TxLink">
            <a:rPr lang="en-US" sz="1100" b="1" i="0" u="none" strike="noStrike">
              <a:solidFill>
                <a:schemeClr val="bg1"/>
              </a:solidFill>
              <a:latin typeface="Calibri"/>
              <a:cs typeface="Calibri"/>
            </a:rPr>
            <a:pPr algn="ctr"/>
            <a:t>95%</a:t>
          </a:fld>
          <a:endParaRPr lang="es-CO" sz="3600" b="1">
            <a:solidFill>
              <a:schemeClr val="bg1"/>
            </a:solidFill>
            <a:latin typeface="+mn-lt"/>
          </a:endParaRPr>
        </a:p>
      </cdr:txBody>
    </cdr:sp>
  </cdr:relSizeAnchor>
  <cdr:relSizeAnchor xmlns:cdr="http://schemas.openxmlformats.org/drawingml/2006/chartDrawing">
    <cdr:from>
      <cdr:x>0.21611</cdr:x>
      <cdr:y>0.47534</cdr:y>
    </cdr:from>
    <cdr:to>
      <cdr:x>0.30668</cdr:x>
      <cdr:y>0.61018</cdr:y>
    </cdr:to>
    <cdr:sp macro="" textlink="">
      <cdr:nvSpPr>
        <cdr:cNvPr id="15"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0.24971</cdr:x>
      <cdr:y>0.20668</cdr:y>
    </cdr:from>
    <cdr:to>
      <cdr:x>0.39193</cdr:x>
      <cdr:y>0.33803</cdr:y>
    </cdr:to>
    <cdr:sp macro="" textlink="GRÁFICOAVANCE!$G$25">
      <cdr:nvSpPr>
        <cdr:cNvPr id="16"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064716" y="412522"/>
          <a:ext cx="606396" cy="262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100" b="1" i="0" u="none" strike="noStrike">
              <a:solidFill>
                <a:schemeClr val="bg1"/>
              </a:solidFill>
              <a:latin typeface="Calibri"/>
              <a:cs typeface="Calibri"/>
            </a:rPr>
            <a:pPr/>
            <a:t>20%</a:t>
          </a:fld>
          <a:endParaRPr lang="es-CO" sz="1400" b="1">
            <a:solidFill>
              <a:schemeClr val="bg1"/>
            </a:solidFill>
          </a:endParaRPr>
        </a:p>
      </cdr:txBody>
    </cdr:sp>
  </cdr:relSizeAnchor>
  <cdr:relSizeAnchor xmlns:cdr="http://schemas.openxmlformats.org/drawingml/2006/chartDrawing">
    <cdr:from>
      <cdr:x>0.6865</cdr:x>
      <cdr:y>0.46726</cdr:y>
    </cdr:from>
    <cdr:to>
      <cdr:x>0.84661</cdr:x>
      <cdr:y>0.5682</cdr:y>
    </cdr:to>
    <cdr:sp macro="" textlink="">
      <cdr:nvSpPr>
        <cdr:cNvPr id="1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0.44795</cdr:x>
      <cdr:y>0.01663</cdr:y>
    </cdr:from>
    <cdr:to>
      <cdr:x>0.56761</cdr:x>
      <cdr:y>0.13212</cdr:y>
    </cdr:to>
    <cdr:sp macro="" textlink="GRÁFICOAVANCE!$G$26">
      <cdr:nvSpPr>
        <cdr:cNvPr id="18"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1909955" y="33195"/>
          <a:ext cx="510207" cy="23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100" b="1" i="0" u="none" strike="noStrike">
              <a:solidFill>
                <a:schemeClr val="bg1"/>
              </a:solidFill>
              <a:latin typeface="Calibri"/>
              <a:cs typeface="Calibri"/>
            </a:rPr>
            <a:pPr/>
            <a:t>50%</a:t>
          </a:fld>
          <a:endParaRPr lang="es-CO" sz="1400" b="1">
            <a:solidFill>
              <a:schemeClr val="bg1"/>
            </a:solidFill>
          </a:endParaRPr>
        </a:p>
      </cdr:txBody>
    </cdr:sp>
  </cdr:relSizeAnchor>
  <cdr:relSizeAnchor xmlns:cdr="http://schemas.openxmlformats.org/drawingml/2006/chartDrawing">
    <cdr:from>
      <cdr:x>0.65387</cdr:x>
      <cdr:y>0.22164</cdr:y>
    </cdr:from>
    <cdr:to>
      <cdr:x>0.80593</cdr:x>
      <cdr:y>0.34216</cdr:y>
    </cdr:to>
    <cdr:sp macro="" textlink="GRÁFICOAVANCE!$G$27">
      <cdr:nvSpPr>
        <cdr:cNvPr id="19"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2939748" y="495930"/>
          <a:ext cx="683650" cy="269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100" b="1" i="0" u="none" strike="noStrike">
              <a:solidFill>
                <a:schemeClr val="bg1"/>
              </a:solidFill>
              <a:latin typeface="Calibri"/>
              <a:cs typeface="Calibri"/>
            </a:rPr>
            <a:pPr/>
            <a:t>80%</a:t>
          </a:fld>
          <a:endParaRPr lang="es-CO" sz="1400" b="1">
            <a:solidFill>
              <a:schemeClr val="bg1"/>
            </a:solidFill>
          </a:endParaRPr>
        </a:p>
      </cdr:txBody>
    </cdr:sp>
  </cdr:relSizeAnchor>
  <cdr:relSizeAnchor xmlns:cdr="http://schemas.openxmlformats.org/drawingml/2006/chartDrawing">
    <cdr:from>
      <cdr:x>0.43949</cdr:x>
      <cdr:y>0.64795</cdr:y>
    </cdr:from>
    <cdr:to>
      <cdr:x>0.5564</cdr:x>
      <cdr:y>0.76238</cdr:y>
    </cdr:to>
    <cdr:sp macro="" textlink="GRÁFICOAVANCE!$G$31">
      <cdr:nvSpPr>
        <cdr:cNvPr id="20"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00067" y="1558377"/>
          <a:ext cx="665076" cy="275202"/>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88CF80A7-B305-4E19-A193-6498ECA2CA9F}" type="TxLink">
            <a:rPr lang="en-US" sz="1100" b="1" i="0" u="none" strike="noStrike">
              <a:solidFill>
                <a:schemeClr val="bg1"/>
              </a:solidFill>
              <a:latin typeface="Calibri"/>
              <a:cs typeface="Calibri"/>
            </a:rPr>
            <a:pPr algn="ctr"/>
            <a:t>95%</a:t>
          </a:fld>
          <a:endParaRPr lang="es-CO" sz="3600" b="1">
            <a:solidFill>
              <a:schemeClr val="bg1"/>
            </a:solidFill>
            <a:latin typeface="+mn-lt"/>
          </a:endParaRPr>
        </a:p>
      </cdr:txBody>
    </cdr:sp>
  </cdr:relSizeAnchor>
  <cdr:relSizeAnchor xmlns:cdr="http://schemas.openxmlformats.org/drawingml/2006/chartDrawing">
    <cdr:from>
      <cdr:x>0.21611</cdr:x>
      <cdr:y>0.47534</cdr:y>
    </cdr:from>
    <cdr:to>
      <cdr:x>0.30668</cdr:x>
      <cdr:y>0.61018</cdr:y>
    </cdr:to>
    <cdr:sp macro="" textlink="">
      <cdr:nvSpPr>
        <cdr:cNvPr id="21"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0.24971</cdr:x>
      <cdr:y>0.20668</cdr:y>
    </cdr:from>
    <cdr:to>
      <cdr:x>0.39193</cdr:x>
      <cdr:y>0.33803</cdr:y>
    </cdr:to>
    <cdr:sp macro="" textlink="GRÁFICOAVANCE!$G$25">
      <cdr:nvSpPr>
        <cdr:cNvPr id="22"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064716" y="412522"/>
          <a:ext cx="606396" cy="262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100" b="1" i="0" u="none" strike="noStrike">
              <a:solidFill>
                <a:schemeClr val="bg1"/>
              </a:solidFill>
              <a:latin typeface="Calibri"/>
              <a:cs typeface="Calibri"/>
            </a:rPr>
            <a:pPr/>
            <a:t>20%</a:t>
          </a:fld>
          <a:endParaRPr lang="es-CO" sz="1400" b="1">
            <a:solidFill>
              <a:schemeClr val="bg1"/>
            </a:solidFill>
          </a:endParaRPr>
        </a:p>
      </cdr:txBody>
    </cdr:sp>
  </cdr:relSizeAnchor>
  <cdr:relSizeAnchor xmlns:cdr="http://schemas.openxmlformats.org/drawingml/2006/chartDrawing">
    <cdr:from>
      <cdr:x>0.6865</cdr:x>
      <cdr:y>0.46726</cdr:y>
    </cdr:from>
    <cdr:to>
      <cdr:x>0.84661</cdr:x>
      <cdr:y>0.5682</cdr:y>
    </cdr:to>
    <cdr:sp macro="" textlink="">
      <cdr:nvSpPr>
        <cdr:cNvPr id="23"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0.44795</cdr:x>
      <cdr:y>0.01663</cdr:y>
    </cdr:from>
    <cdr:to>
      <cdr:x>0.56761</cdr:x>
      <cdr:y>0.13212</cdr:y>
    </cdr:to>
    <cdr:sp macro="" textlink="GRÁFICOAVANCE!$G$26">
      <cdr:nvSpPr>
        <cdr:cNvPr id="24"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1909955" y="33195"/>
          <a:ext cx="510207" cy="23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100" b="1" i="0" u="none" strike="noStrike">
              <a:solidFill>
                <a:schemeClr val="bg1"/>
              </a:solidFill>
              <a:latin typeface="Calibri"/>
              <a:cs typeface="Calibri"/>
            </a:rPr>
            <a:pPr/>
            <a:t>50%</a:t>
          </a:fld>
          <a:endParaRPr lang="es-CO" sz="1400" b="1">
            <a:solidFill>
              <a:schemeClr val="bg1"/>
            </a:solidFill>
          </a:endParaRPr>
        </a:p>
      </cdr:txBody>
    </cdr:sp>
  </cdr:relSizeAnchor>
  <cdr:relSizeAnchor xmlns:cdr="http://schemas.openxmlformats.org/drawingml/2006/chartDrawing">
    <cdr:from>
      <cdr:x>0.65387</cdr:x>
      <cdr:y>0.22164</cdr:y>
    </cdr:from>
    <cdr:to>
      <cdr:x>0.80593</cdr:x>
      <cdr:y>0.34216</cdr:y>
    </cdr:to>
    <cdr:sp macro="" textlink="GRÁFICOAVANCE!$G$27">
      <cdr:nvSpPr>
        <cdr:cNvPr id="25"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2939748" y="495930"/>
          <a:ext cx="683650" cy="269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100" b="1" i="0" u="none" strike="noStrike">
              <a:solidFill>
                <a:schemeClr val="bg1"/>
              </a:solidFill>
              <a:latin typeface="Calibri"/>
              <a:cs typeface="Calibri"/>
            </a:rPr>
            <a:pPr/>
            <a:t>80%</a:t>
          </a:fld>
          <a:endParaRPr lang="es-CO" sz="1400" b="1">
            <a:solidFill>
              <a:schemeClr val="bg1"/>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0.43949</cdr:x>
      <cdr:y>0.62603</cdr:y>
    </cdr:from>
    <cdr:to>
      <cdr:x>0.5564</cdr:x>
      <cdr:y>0.71694</cdr:y>
    </cdr:to>
    <cdr:sp macro="" textlink="GRÁFICOAVANCE!$J$31">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28702" y="2346403"/>
          <a:ext cx="672667" cy="340732"/>
        </a:xfrm>
        <a:prstGeom xmlns:a="http://schemas.openxmlformats.org/drawingml/2006/main" prst="rect">
          <a:avLst/>
        </a:prstGeom>
        <a:solidFill xmlns:a="http://schemas.openxmlformats.org/drawingml/2006/main">
          <a:schemeClr val="tx1"/>
        </a:solidFill>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E582C75C-B58A-4B8A-90EF-50CBEE9EE36F}" type="TxLink">
            <a:rPr lang="en-US" sz="1100" b="1" i="0" u="none" strike="noStrike">
              <a:solidFill>
                <a:schemeClr val="bg1"/>
              </a:solidFill>
              <a:latin typeface="Calibri"/>
              <a:cs typeface="Calibri"/>
            </a:rPr>
            <a:pPr algn="ctr"/>
            <a:t>81%</a:t>
          </a:fld>
          <a:endParaRPr lang="es-CO" sz="3600" b="1">
            <a:solidFill>
              <a:schemeClr val="bg1"/>
            </a:solidFill>
            <a:latin typeface="+mn-lt"/>
          </a:endParaRPr>
        </a:p>
      </cdr:txBody>
    </cdr:sp>
  </cdr:relSizeAnchor>
  <cdr:relSizeAnchor xmlns:cdr="http://schemas.openxmlformats.org/drawingml/2006/chartDrawing">
    <cdr:from>
      <cdr:x>0.21611</cdr:x>
      <cdr:y>0.47534</cdr:y>
    </cdr:from>
    <cdr:to>
      <cdr:x>0.30668</cdr:x>
      <cdr:y>0.61018</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0.24058</cdr:x>
      <cdr:y>0.25083</cdr:y>
    </cdr:from>
    <cdr:to>
      <cdr:x>0.3828</cdr:x>
      <cdr:y>0.38218</cdr:y>
    </cdr:to>
    <cdr:sp macro="" textlink="GRÁFICOAVANCE!$G$25">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020194" y="659922"/>
          <a:ext cx="603095" cy="3455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100" b="1" i="0" u="none" strike="noStrike">
              <a:solidFill>
                <a:schemeClr val="bg1"/>
              </a:solidFill>
              <a:latin typeface="Calibri"/>
              <a:cs typeface="Calibri"/>
            </a:rPr>
            <a:pPr/>
            <a:t>20%</a:t>
          </a:fld>
          <a:endParaRPr lang="es-CO" sz="1400" b="1">
            <a:solidFill>
              <a:schemeClr val="bg1"/>
            </a:solidFill>
          </a:endParaRPr>
        </a:p>
      </cdr:txBody>
    </cdr:sp>
  </cdr:relSizeAnchor>
  <cdr:relSizeAnchor xmlns:cdr="http://schemas.openxmlformats.org/drawingml/2006/chartDrawing">
    <cdr:from>
      <cdr:x>0.6865</cdr:x>
      <cdr:y>0.46726</cdr:y>
    </cdr:from>
    <cdr:to>
      <cdr:x>0.84661</cdr:x>
      <cdr:y>0.5682</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0.4615</cdr:x>
      <cdr:y>0.1477</cdr:y>
    </cdr:from>
    <cdr:to>
      <cdr:x>0.58116</cdr:x>
      <cdr:y>0.26319</cdr:y>
    </cdr:to>
    <cdr:sp macro="" textlink="GRÁFICOAVANCE!$G$26">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2655365" y="553578"/>
          <a:ext cx="688490" cy="4328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100" b="1" i="0" u="none" strike="noStrike">
              <a:solidFill>
                <a:schemeClr val="bg1"/>
              </a:solidFill>
              <a:latin typeface="Calibri"/>
              <a:cs typeface="Calibri"/>
            </a:rPr>
            <a:pPr/>
            <a:t>50%</a:t>
          </a:fld>
          <a:endParaRPr lang="es-CO" sz="1400" b="1">
            <a:solidFill>
              <a:schemeClr val="bg1"/>
            </a:solidFill>
          </a:endParaRPr>
        </a:p>
      </cdr:txBody>
    </cdr:sp>
  </cdr:relSizeAnchor>
  <cdr:relSizeAnchor xmlns:cdr="http://schemas.openxmlformats.org/drawingml/2006/chartDrawing">
    <cdr:from>
      <cdr:x>0.65387</cdr:x>
      <cdr:y>0.22164</cdr:y>
    </cdr:from>
    <cdr:to>
      <cdr:x>0.80593</cdr:x>
      <cdr:y>0.34216</cdr:y>
    </cdr:to>
    <cdr:sp macro="" textlink="GRÁFICOAVANCE!$G$27">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2939748" y="495930"/>
          <a:ext cx="683650" cy="269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100" b="1" i="0" u="none" strike="noStrike">
              <a:solidFill>
                <a:schemeClr val="bg1"/>
              </a:solidFill>
              <a:latin typeface="Calibri"/>
              <a:cs typeface="Calibri"/>
            </a:rPr>
            <a:pPr/>
            <a:t>80%</a:t>
          </a:fld>
          <a:endParaRPr lang="es-CO" sz="1400" b="1">
            <a:solidFill>
              <a:schemeClr val="bg1"/>
            </a:solidFill>
          </a:endParaRPr>
        </a:p>
      </cdr:txBody>
    </cdr:sp>
  </cdr:relSizeAnchor>
  <cdr:relSizeAnchor xmlns:cdr="http://schemas.openxmlformats.org/drawingml/2006/chartDrawing">
    <cdr:from>
      <cdr:x>0.21611</cdr:x>
      <cdr:y>0.47534</cdr:y>
    </cdr:from>
    <cdr:to>
      <cdr:x>0.30668</cdr:x>
      <cdr:y>0.61018</cdr:y>
    </cdr:to>
    <cdr:sp macro="" textlink="">
      <cdr:nvSpPr>
        <cdr:cNvPr id="5"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0.6865</cdr:x>
      <cdr:y>0.46726</cdr:y>
    </cdr:from>
    <cdr:to>
      <cdr:x>0.84661</cdr:x>
      <cdr:y>0.5682</cdr:y>
    </cdr:to>
    <cdr:sp macro="" textlink="">
      <cdr:nvSpPr>
        <cdr:cNvPr id="9"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0.21611</cdr:x>
      <cdr:y>0.47534</cdr:y>
    </cdr:from>
    <cdr:to>
      <cdr:x>0.30668</cdr:x>
      <cdr:y>0.61018</cdr:y>
    </cdr:to>
    <cdr:sp macro="" textlink="">
      <cdr:nvSpPr>
        <cdr:cNvPr id="15"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0.6865</cdr:x>
      <cdr:y>0.46726</cdr:y>
    </cdr:from>
    <cdr:to>
      <cdr:x>0.84661</cdr:x>
      <cdr:y>0.5682</cdr:y>
    </cdr:to>
    <cdr:sp macro="" textlink="">
      <cdr:nvSpPr>
        <cdr:cNvPr id="1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dr:relSizeAnchor xmlns:cdr="http://schemas.openxmlformats.org/drawingml/2006/chartDrawing">
    <cdr:from>
      <cdr:x>0.21611</cdr:x>
      <cdr:y>0.47534</cdr:y>
    </cdr:from>
    <cdr:to>
      <cdr:x>0.30668</cdr:x>
      <cdr:y>0.61018</cdr:y>
    </cdr:to>
    <cdr:sp macro="" textlink="">
      <cdr:nvSpPr>
        <cdr:cNvPr id="21"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921437" y="948751"/>
          <a:ext cx="386172" cy="269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b="1">
              <a:solidFill>
                <a:schemeClr val="bg1"/>
              </a:solidFill>
            </a:rPr>
            <a:t>0%</a:t>
          </a:r>
        </a:p>
      </cdr:txBody>
    </cdr:sp>
  </cdr:relSizeAnchor>
  <cdr:relSizeAnchor xmlns:cdr="http://schemas.openxmlformats.org/drawingml/2006/chartDrawing">
    <cdr:from>
      <cdr:x>0.6865</cdr:x>
      <cdr:y>0.46726</cdr:y>
    </cdr:from>
    <cdr:to>
      <cdr:x>0.84661</cdr:x>
      <cdr:y>0.5682</cdr:y>
    </cdr:to>
    <cdr:sp macro="" textlink="">
      <cdr:nvSpPr>
        <cdr:cNvPr id="23"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b="1">
              <a:solidFill>
                <a:schemeClr val="bg1"/>
              </a:solidFill>
            </a:rPr>
            <a:t>100 %</a:t>
          </a:r>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679450</xdr:colOff>
      <xdr:row>3</xdr:row>
      <xdr:rowOff>12700</xdr:rowOff>
    </xdr:from>
    <xdr:to>
      <xdr:col>15</xdr:col>
      <xdr:colOff>757571</xdr:colOff>
      <xdr:row>17</xdr:row>
      <xdr:rowOff>125275</xdr:rowOff>
    </xdr:to>
    <xdr:graphicFrame macro="">
      <xdr:nvGraphicFramePr>
        <xdr:cNvPr id="2" name="Gráfico 1">
          <a:extLst>
            <a:ext uri="{FF2B5EF4-FFF2-40B4-BE49-F238E27FC236}">
              <a16:creationId xmlns:a16="http://schemas.microsoft.com/office/drawing/2014/main" id="{6A71E2CC-316A-4C14-9AE8-99CB30135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0.29347</cdr:x>
      <cdr:y>0.06947</cdr:y>
    </cdr:from>
    <cdr:to>
      <cdr:x>0.72072</cdr:x>
      <cdr:y>0.13242</cdr:y>
    </cdr:to>
    <cdr:sp macro="" textlink="">
      <cdr:nvSpPr>
        <cdr:cNvPr id="4" name="Rectángulo 3">
          <a:extLst xmlns:a="http://schemas.openxmlformats.org/drawingml/2006/main">
            <a:ext uri="{FF2B5EF4-FFF2-40B4-BE49-F238E27FC236}">
              <a16:creationId xmlns:a16="http://schemas.microsoft.com/office/drawing/2014/main" id="{706414A1-E3EF-49A4-B0A8-5C18B045FD64}"/>
            </a:ext>
          </a:extLst>
        </cdr:cNvPr>
        <cdr:cNvSpPr/>
      </cdr:nvSpPr>
      <cdr:spPr>
        <a:xfrm xmlns:a="http://schemas.openxmlformats.org/drawingml/2006/main">
          <a:off x="3560971" y="344090"/>
          <a:ext cx="5184227" cy="31179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16561E1C-E805-4E63-BF71-541FDB91965E}" type="TxLink">
            <a:rPr lang="en-US" sz="1600" b="1" i="0" u="none" strike="noStrike">
              <a:solidFill>
                <a:schemeClr val="tx1">
                  <a:lumMod val="75000"/>
                  <a:lumOff val="25000"/>
                </a:schemeClr>
              </a:solidFill>
              <a:latin typeface="+mn-lt"/>
              <a:cs typeface="Calibri"/>
            </a:rPr>
            <a:pPr algn="ctr"/>
            <a:t>IMCT</a:t>
          </a:fld>
          <a:endParaRPr lang="es-CO" b="1">
            <a:solidFill>
              <a:schemeClr val="tx1">
                <a:lumMod val="75000"/>
                <a:lumOff val="25000"/>
              </a:schemeClr>
            </a:solidFill>
            <a:latin typeface="+mn-lt"/>
          </a:endParaRPr>
        </a:p>
      </cdr:txBody>
    </cdr:sp>
  </cdr:relSizeAnchor>
  <cdr:relSizeAnchor xmlns:cdr="http://schemas.openxmlformats.org/drawingml/2006/chartDrawing">
    <cdr:from>
      <cdr:x>0.49019</cdr:x>
      <cdr:y>0.68562</cdr:y>
    </cdr:from>
    <cdr:to>
      <cdr:x>0.55624</cdr:x>
      <cdr:y>0.75549</cdr:y>
    </cdr:to>
    <cdr:sp macro="" textlink="TABLAS!$F$51">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5027060" y="3345089"/>
          <a:ext cx="677359" cy="340890"/>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02051694-D99F-4F7A-8F35-7A70A4209CB5}" type="TxLink">
            <a:rPr lang="en-US" sz="1200" b="1" i="0" u="none" strike="noStrike">
              <a:solidFill>
                <a:schemeClr val="bg1"/>
              </a:solidFill>
              <a:latin typeface="Arial"/>
              <a:cs typeface="Arial"/>
            </a:rPr>
            <a:pPr algn="ctr"/>
            <a:t> </a:t>
          </a:fld>
          <a:endParaRPr lang="es-CO" sz="3600">
            <a:solidFill>
              <a:schemeClr val="bg1"/>
            </a:solidFill>
            <a:latin typeface="+mn-lt"/>
          </a:endParaRPr>
        </a:p>
      </cdr:txBody>
    </cdr:sp>
  </cdr:relSizeAnchor>
  <cdr:relSizeAnchor xmlns:cdr="http://schemas.openxmlformats.org/drawingml/2006/chartDrawing">
    <cdr:from>
      <cdr:x>0.3137</cdr:x>
      <cdr:y>0.56593</cdr:y>
    </cdr:from>
    <cdr:to>
      <cdr:x>0.35556</cdr:x>
      <cdr:y>0.61355</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3806372" y="2803071"/>
          <a:ext cx="508000" cy="235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0%</a:t>
          </a:r>
        </a:p>
      </cdr:txBody>
    </cdr:sp>
  </cdr:relSizeAnchor>
  <cdr:relSizeAnchor xmlns:cdr="http://schemas.openxmlformats.org/drawingml/2006/chartDrawing">
    <cdr:from>
      <cdr:x>0.48938</cdr:x>
      <cdr:y>0.14103</cdr:y>
    </cdr:from>
    <cdr:to>
      <cdr:x>0.53424</cdr:x>
      <cdr:y>0.21612</cdr:y>
    </cdr:to>
    <cdr:sp macro="" textlink="">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5938157" y="698499"/>
          <a:ext cx="544286" cy="371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50%</a:t>
          </a:r>
        </a:p>
      </cdr:txBody>
    </cdr:sp>
  </cdr:relSizeAnchor>
  <cdr:relSizeAnchor xmlns:cdr="http://schemas.openxmlformats.org/drawingml/2006/chartDrawing">
    <cdr:from>
      <cdr:x>0.68002</cdr:x>
      <cdr:y>0.55421</cdr:y>
    </cdr:from>
    <cdr:to>
      <cdr:x>0.73983</cdr:x>
      <cdr:y>0.6293</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8251370" y="27450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100 %</a:t>
          </a:r>
        </a:p>
      </cdr:txBody>
    </cdr:sp>
  </cdr:relSizeAnchor>
  <cdr:relSizeAnchor xmlns:cdr="http://schemas.openxmlformats.org/drawingml/2006/chartDrawing">
    <cdr:from>
      <cdr:x>0.5462</cdr:x>
      <cdr:y>0.14945</cdr:y>
    </cdr:from>
    <cdr:to>
      <cdr:x>0.60601</cdr:x>
      <cdr:y>0.22454</cdr:y>
    </cdr:to>
    <cdr:sp macro="" textlink="">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6627585" y="740229"/>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60%</a:t>
          </a:r>
        </a:p>
      </cdr:txBody>
    </cdr:sp>
  </cdr:relSizeAnchor>
  <cdr:relSizeAnchor xmlns:cdr="http://schemas.openxmlformats.org/drawingml/2006/chartDrawing">
    <cdr:from>
      <cdr:x>0.6419</cdr:x>
      <cdr:y>0.31062</cdr:y>
    </cdr:from>
    <cdr:to>
      <cdr:x>0.7017</cdr:x>
      <cdr:y>0.38571</cdr:y>
    </cdr:to>
    <cdr:sp macro="" textlink="">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7788729" y="15385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80%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cuments/IMEBU/2020/Octubre/Entregables%20MIPG/Plan%20de%20Trabajo%20MIPG%20Actualizado%20V2%202020%20Seguimien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cuments/1.%20DOCUMENTOS%20ALCALD&#205;A/ALCALD&#205;A%202021/-PLANES-/MIPG%202021/PROGRAMACI&#211;N%20DE%20METAS/PA%20MIPG%202021%20-%202022%20IMCT%20PR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Priorizar"/>
      <sheetName val="PlanTrabajoMIPGactualizado"/>
      <sheetName val="Hoja1"/>
      <sheetName val="PlanTrabajoMIPG_Primer Seg"/>
      <sheetName val="Matriz Seguimiento"/>
      <sheetName val="Planes Institucionales"/>
      <sheetName val="Planes Institucionales (2)"/>
    </sheetNames>
    <sheetDataSet>
      <sheetData sheetId="0">
        <row r="65521">
          <cell r="C65521" t="str">
            <v>Equipo Directivo</v>
          </cell>
        </row>
        <row r="65522">
          <cell r="C65522" t="str">
            <v>Líderes de Proceso</v>
          </cell>
        </row>
        <row r="65523">
          <cell r="C65523" t="str">
            <v>Alta Dirección</v>
          </cell>
        </row>
        <row r="65524">
          <cell r="C65524" t="str">
            <v>Subdirección A y F</v>
          </cell>
        </row>
        <row r="65525">
          <cell r="C65525" t="str">
            <v>Subdirección Técnica</v>
          </cell>
        </row>
        <row r="65526">
          <cell r="C65526" t="str">
            <v>Oficina Juridica</v>
          </cell>
        </row>
        <row r="65527">
          <cell r="C65527" t="str">
            <v>Oficina de Control Interno</v>
          </cell>
        </row>
        <row r="65528">
          <cell r="C65528" t="str">
            <v>Sistemas</v>
          </cell>
        </row>
        <row r="65529">
          <cell r="C65529" t="str">
            <v>Atención al Ciudadano</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PG INSTITUCIONAL"/>
      <sheetName val="TABLA DINÁMICA"/>
      <sheetName val="PROGRAMACIÓN DE META "/>
      <sheetName val="Hoja1"/>
      <sheetName val="GRÁFICOAVANCE"/>
      <sheetName val="TABLAS"/>
    </sheetNames>
    <sheetDataSet>
      <sheetData sheetId="0"/>
      <sheetData sheetId="1"/>
      <sheetData sheetId="2">
        <row r="7">
          <cell r="AD7" t="str">
            <v>0%</v>
          </cell>
        </row>
      </sheetData>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529.468946875" createdVersion="7" refreshedVersion="7" minRefreshableVersion="3" recordCount="136" xr:uid="{00000000-000A-0000-FFFF-FFFF00000000}">
  <cacheSource type="worksheet">
    <worksheetSource name="Tabla2"/>
  </cacheSource>
  <cacheFields count="30">
    <cacheField name="DIMENSIÓN " numFmtId="0">
      <sharedItems/>
    </cacheField>
    <cacheField name="POLÍTICA" numFmtId="0">
      <sharedItems/>
    </cacheField>
    <cacheField name="ACTIVIDAD" numFmtId="0">
      <sharedItems longText="1"/>
    </cacheField>
    <cacheField name="PRODUCTO" numFmtId="0">
      <sharedItems/>
    </cacheField>
    <cacheField name="TIPO DE META" numFmtId="0">
      <sharedItems/>
    </cacheField>
    <cacheField name="N.X" numFmtId="0">
      <sharedItems containsSemiMixedTypes="0" containsString="0" containsNumber="1" containsInteger="1" minValue="1" maxValue="4"/>
    </cacheField>
    <cacheField name="META " numFmtId="0">
      <sharedItems containsSemiMixedTypes="0" containsString="0" containsNumber="1" minValue="0.5" maxValue="24"/>
    </cacheField>
    <cacheField name="LOGRO III TRIM 2021" numFmtId="0">
      <sharedItems containsSemiMixedTypes="0" containsString="0" containsNumber="1" minValue="0" maxValue="24"/>
    </cacheField>
    <cacheField name="LOGRO IV TRIM 2021" numFmtId="0">
      <sharedItems containsSemiMixedTypes="0" containsString="0" containsNumber="1" containsInteger="1" minValue="0" maxValue="0"/>
    </cacheField>
    <cacheField name="LOGRO I TRIM 2022" numFmtId="0">
      <sharedItems containsSemiMixedTypes="0" containsString="0" containsNumber="1" containsInteger="1" minValue="0" maxValue="0"/>
    </cacheField>
    <cacheField name="LOGRO II TRIM 2022" numFmtId="0">
      <sharedItems containsSemiMixedTypes="0" containsString="0" containsNumber="1" containsInteger="1" minValue="0" maxValue="0"/>
    </cacheField>
    <cacheField name=" III TRIM 2021" numFmtId="0">
      <sharedItems containsString="0" containsBlank="1" containsNumber="1" minValue="0.25" maxValue="24"/>
    </cacheField>
    <cacheField name=" IV TRIM 2021" numFmtId="0">
      <sharedItems containsString="0" containsBlank="1" containsNumber="1" minValue="0.1" maxValue="21"/>
    </cacheField>
    <cacheField name="I TRIM 2022" numFmtId="0">
      <sharedItems containsString="0" containsBlank="1" containsNumber="1" minValue="0.1" maxValue="24"/>
    </cacheField>
    <cacheField name=" II TRIM 2022" numFmtId="0">
      <sharedItems containsString="0" containsBlank="1" containsNumber="1" minValue="0" maxValue="21"/>
    </cacheField>
    <cacheField name="VAL" numFmtId="0">
      <sharedItems/>
    </cacheField>
    <cacheField name=" III TRIM 20212" numFmtId="0">
      <sharedItems containsMixedTypes="1" containsNumber="1" containsInteger="1" minValue="0" maxValue="0"/>
    </cacheField>
    <cacheField name=" IV TRIM 20213" numFmtId="0">
      <sharedItems containsMixedTypes="1" containsNumber="1" containsInteger="1" minValue="0" maxValue="0"/>
    </cacheField>
    <cacheField name="I TRIM 20224" numFmtId="0">
      <sharedItems containsMixedTypes="1" containsNumber="1" containsInteger="1" minValue="0" maxValue="0"/>
    </cacheField>
    <cacheField name=" II TRIM 20225" numFmtId="0">
      <sharedItems containsMixedTypes="1" containsNumber="1" containsInteger="1" minValue="0" maxValue="0"/>
    </cacheField>
    <cacheField name="Columna6" numFmtId="0">
      <sharedItems/>
    </cacheField>
    <cacheField name=" III TRIM 20217" numFmtId="9">
      <sharedItems containsMixedTypes="1" containsNumber="1" minValue="0.1" maxValue="1"/>
    </cacheField>
    <cacheField name=" IV TRIM 20218" numFmtId="9">
      <sharedItems containsNonDate="0" containsString="0" containsBlank="1"/>
    </cacheField>
    <cacheField name="I TRIM 20229" numFmtId="9">
      <sharedItems containsNonDate="0" containsString="0" containsBlank="1"/>
    </cacheField>
    <cacheField name=" II TRIM 202210" numFmtId="9">
      <sharedItems containsNonDate="0" containsString="0" containsBlank="1"/>
    </cacheField>
    <cacheField name="ACUMULADO 2021 -2022" numFmtId="9">
      <sharedItems containsMixedTypes="1" containsNumber="1" minValue="0" maxValue="1"/>
    </cacheField>
    <cacheField name="OBSERVACIONES" numFmtId="9">
      <sharedItems containsMixedTypes="1" containsNumber="1" containsInteger="1" minValue="0" maxValue="0" longText="1"/>
    </cacheField>
    <cacheField name="RECURSOS" numFmtId="0">
      <sharedItems containsMixedTypes="1" containsNumber="1" containsInteger="1" minValue="0" maxValue="0"/>
    </cacheField>
    <cacheField name="DEPENDENCIA" numFmtId="0">
      <sharedItems count="11">
        <s v="Sec. Administrativa"/>
        <s v="Sec. de Planeación"/>
        <s v="OATIC"/>
        <s v="Sec. de Hacienda"/>
        <s v="Sec. de Salud y Ambiente"/>
        <s v="Sec. Jurídica"/>
        <s v="Oficina de Prensa y Comunicaciones"/>
        <s v="Sec. de Infraestructura"/>
        <s v="Sec. de Educación"/>
        <s v="OCIG"/>
        <s v="Sec. de Interior"/>
      </sharedItems>
    </cacheField>
    <cacheField name="RESPONSABLE" numFmtId="3">
      <sharedItems/>
    </cacheField>
  </cacheFields>
  <extLst>
    <ext xmlns:x14="http://schemas.microsoft.com/office/spreadsheetml/2009/9/main" uri="{725AE2AE-9491-48be-B2B4-4EB974FC3084}">
      <x14:pivotCacheDefinition pivotCacheId="40984225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s v="Talento Humano"/>
    <s v="Gestión estratégica del talento humano"/>
    <s v="Analizar puestos de trabajo e identificarlos para vincular personal con discapacidad."/>
    <s v="Puestos de trabajo identificados en donde se pueda vincular personas con discapacidad."/>
    <s v="INCREMENTO"/>
    <n v="1"/>
    <n v="1"/>
    <n v="1"/>
    <n v="0"/>
    <n v="0"/>
    <n v="0"/>
    <m/>
    <m/>
    <n v="1"/>
    <m/>
    <s v="SI"/>
    <n v="0"/>
    <n v="0"/>
    <s v="x"/>
    <n v="0"/>
    <s v="1"/>
    <n v="1"/>
    <m/>
    <m/>
    <m/>
    <n v="1"/>
    <s v="La actividad se cumplirá en el primer trimestre de 2022, de acuerdo con el cronograma establecido en el presente plan."/>
    <s v="Talento Humano, Recursos Físicos y Tecnológicos"/>
    <x v="0"/>
    <s v="Profesional Especializado - TH_x000a_(Secretaría Administrativa)"/>
  </r>
  <r>
    <s v="Talento Humano"/>
    <s v="Gestión estratégica del talento humano"/>
    <s v="Establecer espacios para resaltar y estimular a los servidores públicos."/>
    <s v="Espacios que permitan resaltar y estimular a los servidores públicos como reconocimiento a sus labores."/>
    <s v="INCREMENTO"/>
    <n v="2"/>
    <n v="1"/>
    <n v="0"/>
    <n v="0"/>
    <n v="0"/>
    <n v="0"/>
    <m/>
    <n v="1"/>
    <m/>
    <n v="0"/>
    <s v="SI"/>
    <n v="0"/>
    <s v="x"/>
    <n v="0"/>
    <s v="x"/>
    <s v="4"/>
    <s v=""/>
    <m/>
    <m/>
    <m/>
    <n v="0"/>
    <s v="Se programó para el 15 y 29 de octubre la Jornada de Conmemoración y exaltación de los servidores públicos de la Alcaldía de Bucaramanga. La actividad se cumplirá durante el cuarto trimestre del año 2021, en cumplimiento al cronograma establecido en el presente plan."/>
    <s v="Talento Humano, Recursos Físicos y Tecnológicos"/>
    <x v="0"/>
    <s v="Subsecretario Administrativo - TH_x000a_(Secretaría Administrativa)"/>
  </r>
  <r>
    <s v="Talento Humano"/>
    <s v="Gestión estratégica del talento humano"/>
    <s v="Realizar informes sobre las razones de retiro de los servidores públicos."/>
    <s v="Informes analizados acerca de las razones de retiro que genere insumos para el plan de previsión del talento humano. "/>
    <s v="INCREMENTO"/>
    <n v="2"/>
    <n v="2"/>
    <n v="0"/>
    <n v="0"/>
    <n v="0"/>
    <n v="0"/>
    <m/>
    <n v="1"/>
    <m/>
    <n v="1"/>
    <s v="SI"/>
    <n v="0"/>
    <s v="x"/>
    <n v="0"/>
    <s v="x"/>
    <s v="4"/>
    <s v=""/>
    <m/>
    <m/>
    <m/>
    <n v="0"/>
    <s v="La actividad se cumplirá en el cuarto trimestre del año 2021, de acuerdo con el cronograma establecido en el presente plan."/>
    <s v="Talento Humano, Recursos Físicos y Tecnológicos"/>
    <x v="0"/>
    <s v="Profesional Especializado - TH_x000a_(Secretaría Administrativa)"/>
  </r>
  <r>
    <s v="Talento Humano"/>
    <s v="Gestión estratégica del talento humano"/>
    <s v="Consolidar  estadísticas de la información del talento humano."/>
    <s v="Estadísticas de la información de Gestión Estratégica de Talento Humano consolidadas."/>
    <s v="INCREMENTO"/>
    <n v="2"/>
    <n v="2"/>
    <n v="0"/>
    <n v="0"/>
    <n v="0"/>
    <n v="0"/>
    <m/>
    <n v="1"/>
    <m/>
    <n v="1"/>
    <s v="SI"/>
    <n v="0"/>
    <s v="x"/>
    <n v="0"/>
    <s v="x"/>
    <s v="4"/>
    <s v=""/>
    <m/>
    <m/>
    <m/>
    <n v="0"/>
    <s v="La actividad se cumplirá en el cuarto trimestre del año 2021, de acuerdo con el cronograma establecido en el presente plan."/>
    <s v="Talento Humano, Recursos Físicos y Tecnológicos"/>
    <x v="0"/>
    <s v="Técnico Operativo_x000a_(Secretaría Administrativa)"/>
  </r>
  <r>
    <s v="Talento Humano"/>
    <s v="Gestión estratégica del talento humano"/>
    <s v="Analizar y tomar las medidas de mejora que contribuyan al fortalecimiento del clima laboral en la entidad. Desde el sistema de control interno efectuar su verificación."/>
    <s v="Socialización de los resultados de la medición del clima laboral vigencia 2021"/>
    <s v="INCREMENTO"/>
    <n v="1"/>
    <n v="1"/>
    <n v="0"/>
    <n v="0"/>
    <n v="0"/>
    <n v="0"/>
    <m/>
    <n v="1"/>
    <m/>
    <m/>
    <s v="SI"/>
    <n v="0"/>
    <s v="x"/>
    <n v="0"/>
    <n v="0"/>
    <s v="4"/>
    <s v=""/>
    <m/>
    <m/>
    <m/>
    <n v="0"/>
    <s v="Se realizó la medición del clima laboral, el cual se socializará en el cuatro trimestre del año 2021, de acuerdo con el cronograma establecido en el presente plan."/>
    <s v="Talento Humano, Recursos Físicos y Tecnológicos"/>
    <x v="0"/>
    <s v="Subsecretario Administrativo - TH_x000a_(Secretaría Administrativa)"/>
  </r>
  <r>
    <s v="Talento Humano"/>
    <s v="Gestión estratégica del talento humano"/>
    <s v="Establecer incentivos especiales para el personal de servicio al ciudadano y otros estímulos para quienes se encuentren con distinto tipo de vinculación (provisionales, contratistas, etc.) en la entidad."/>
    <s v="Cuadro de mérito del personal del Centro de Atención Especializado- CAME."/>
    <s v="INCREMENTO"/>
    <n v="1"/>
    <n v="1"/>
    <n v="0"/>
    <n v="0"/>
    <n v="0"/>
    <n v="0"/>
    <m/>
    <n v="1"/>
    <m/>
    <m/>
    <s v="SI"/>
    <n v="0"/>
    <s v="x"/>
    <n v="0"/>
    <n v="0"/>
    <s v="4"/>
    <s v=""/>
    <m/>
    <m/>
    <m/>
    <n v="0"/>
    <s v="La actividad se cumplirá en el cuarto trimestre del año 2021, de acuerdo con el cronograma establecido en el presente plan."/>
    <s v="Talento Humano, Recursos Físicos y Tecnológicos"/>
    <x v="0"/>
    <s v="Profesional Especializado - TH_x000a_(Secretaría Administrativa)"/>
  </r>
  <r>
    <s v="Talento Humano"/>
    <s v="Gestión estratégica del talento humano"/>
    <s v="Analizar que los resultados de la evaluación de desempeño laboral y de los acuerdos de gestión sean coherentes con el cumplimiento de las metas de la entidad. "/>
    <s v="Informe de análisis de los resultados de las evaluaciones de desempeño laboral y los acuerdos de gestión."/>
    <s v="INCREMENTO"/>
    <n v="2"/>
    <n v="2"/>
    <n v="1"/>
    <n v="0"/>
    <n v="0"/>
    <n v="0"/>
    <n v="1"/>
    <m/>
    <m/>
    <n v="1"/>
    <s v="SI"/>
    <s v="x"/>
    <n v="0"/>
    <n v="0"/>
    <s v="x"/>
    <s v="2"/>
    <n v="1"/>
    <m/>
    <m/>
    <m/>
    <n v="0.5"/>
    <s v="Se realizó el análisis de los resultados de las evaluaciones de desempeño correspondientes al primer semestre del año 2021."/>
    <s v="Talento Humano, Recursos Físicos y Tecnológicos"/>
    <x v="0"/>
    <s v="Profesional Especializado - TH_x000a_(Secretaría Administrativa)"/>
  </r>
  <r>
    <s v="Talento Humano"/>
    <s v="Gestión estratégica del talento humano"/>
    <s v="Desarrollar jornadas de capacitación y/o divulgación a sus servidores y contratistas sobre participación ciudadana, rendición de cuentas y control social."/>
    <s v="Jornadas de capacitación y/o divulgación a los  servidores públicos  y contratistas en los temas de participación ciudadana, rendición de cuentas y control social."/>
    <s v="INCREMENTO"/>
    <n v="2"/>
    <n v="2"/>
    <n v="0"/>
    <n v="0"/>
    <n v="0"/>
    <n v="0"/>
    <m/>
    <n v="1"/>
    <n v="1"/>
    <m/>
    <s v="SI"/>
    <n v="0"/>
    <s v="x"/>
    <s v="x"/>
    <n v="0"/>
    <s v="4"/>
    <s v=""/>
    <m/>
    <m/>
    <m/>
    <n v="0"/>
    <s v="La actividad se cumplirá en el cuarto trimestre del año 2021, de acuerdo con el cronograma establecido en el presente plan."/>
    <s v="Talento Humano, Recursos Físicos y Tecnológicos"/>
    <x v="0"/>
    <s v="Profesional Especializado - TH_x000a_(Secretaría Administrativa)"/>
  </r>
  <r>
    <s v="Talento Humano"/>
    <s v="Gestión estratégica del talento humano"/>
    <s v="Implementar mecanismos para transferir el conocimiento de las personas que se retiran a quienes continúan vinculados."/>
    <s v="Herramienta  implementada y mantenida, a través del uso del formato de transferencia de conocimiento o retiro del servicio F-GAT-8100-238,37-195."/>
    <s v="MANTENIMIENTO"/>
    <n v="2"/>
    <n v="1"/>
    <n v="1"/>
    <n v="0"/>
    <n v="0"/>
    <n v="0"/>
    <m/>
    <n v="1"/>
    <m/>
    <n v="1"/>
    <s v="SI"/>
    <n v="0"/>
    <s v="x"/>
    <n v="0"/>
    <s v="x"/>
    <s v="1"/>
    <n v="1"/>
    <m/>
    <m/>
    <m/>
    <n v="0.25"/>
    <s v="Se estableció en el formato F-GAT-8100-238,37-036,la inclusión del formato F-GAT-8100-238,37-195  como uno de los requisitos de entrega de puesto de trabajo."/>
    <s v="Talento Humano, Recursos Físicos y Tecnológicos"/>
    <x v="0"/>
    <s v="Profesional Especializado - TH_x000a_(Secretaría Administrativa)"/>
  </r>
  <r>
    <s v="Talento Humano"/>
    <s v="Integridad"/>
    <s v="Fomentar espacios de participación para todo el personal, para armonizar los valores del servicio público con los códigos de ética institucional, implementar jornadas de difusión y herramientas pedagógicas para desarrollar el hábito de actuar de forma coherente con ellos. "/>
    <s v="Jornadas de apropiación del código de integridad."/>
    <s v="INCREMENTO"/>
    <n v="2"/>
    <n v="2"/>
    <n v="2"/>
    <n v="0"/>
    <n v="0"/>
    <n v="0"/>
    <m/>
    <n v="1"/>
    <m/>
    <n v="1"/>
    <s v="SI"/>
    <n v="0"/>
    <s v="x"/>
    <n v="0"/>
    <s v="x"/>
    <s v="1"/>
    <n v="1"/>
    <m/>
    <m/>
    <m/>
    <n v="1"/>
    <s v="Se han realizado Jornadas de capacitación y sensibilización del código de integridad:_x000a_*Viernes de Valores_x000a_*Muro de integridad _x000a_*Reto Digital con cada uno de los valores del código de integridad"/>
    <s v="Talento Humano, Recursos Físicos y Tecnológicos"/>
    <x v="0"/>
    <s v="Subsecretario Administrativo - TH_x000a_(Secretaría Administrativa)"/>
  </r>
  <r>
    <s v="Talento Humano"/>
    <s v="Integridad"/>
    <s v="Establecer al interior de su entidad un proceso para la gestión de los conflictos de interés, donde el servidor público pueda tener claridad de cómo se reporta un posible caso y cuál es el conducto regular a seguir. ."/>
    <s v="Campañas de divulgación para promover el correo de cod.integridad@bucaramanga.gov.co, como un canal para conocer opiniones y denuncias sobre faltas al código de integridad."/>
    <s v="INCREMENTO"/>
    <n v="2"/>
    <n v="2"/>
    <n v="1"/>
    <n v="0"/>
    <n v="0"/>
    <n v="0"/>
    <m/>
    <n v="1"/>
    <m/>
    <n v="1"/>
    <s v="SI"/>
    <n v="0"/>
    <s v="x"/>
    <n v="0"/>
    <s v="x"/>
    <s v="1"/>
    <n v="0.5"/>
    <m/>
    <m/>
    <m/>
    <n v="0.5"/>
    <s v="A través del correo cod.integridad@bucaramanga.gov.co se ha enviado mensajes a los servidores públicos y contratistas de la alcaldía, informando que a través de este medio pueden realizar las denuncias sobre faltas al código de integridad._x000a_También se ha utilizado para realizar los Retos digitales  de los valores del código de integridad. "/>
    <s v="Talento Humano, Recursos Físicos y Tecnológicos"/>
    <x v="0"/>
    <s v="Subsecretario Administrativo - TH_x000a_(Secretaría Administrativa)"/>
  </r>
  <r>
    <s v="Talento Humano"/>
    <s v="Integridad"/>
    <s v="Formular y desarrollar un mecanismo para el registro, seguimiento y monitoreo a las declaraciones de conflictos de interés por parte de los servidores públicos que laboran dentro de la entidad."/>
    <s v="Informe de seguimiento del registro de la declaración de conflicto de intereses de los directivos que se rinden en la plataforma de función pública."/>
    <s v="INCREMENTO"/>
    <n v="1"/>
    <n v="1"/>
    <n v="0"/>
    <n v="0"/>
    <n v="0"/>
    <n v="0"/>
    <m/>
    <m/>
    <n v="1"/>
    <m/>
    <s v="SI"/>
    <n v="0"/>
    <n v="0"/>
    <s v="x"/>
    <n v="0"/>
    <s v="4"/>
    <s v=""/>
    <m/>
    <m/>
    <m/>
    <n v="0"/>
    <s v="La actividad se cumplirá en el primer trimestre de 2022, de acuerdo con el cronograma establecido en el presente plan."/>
    <s v="Talento Humano, Recursos Físicos y Tecnológicos"/>
    <x v="0"/>
    <s v="Subsecretario Administrativo - TH_x000a_(Secretaría Administrativa)"/>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Indicativo 2020 - 2023."/>
    <s v="INCREMENTO"/>
    <n v="1"/>
    <n v="1"/>
    <n v="0"/>
    <n v="0"/>
    <n v="0"/>
    <n v="0"/>
    <m/>
    <m/>
    <n v="1"/>
    <m/>
    <s v="SI"/>
    <n v="0"/>
    <n v="0"/>
    <s v="x"/>
    <n v="0"/>
    <s v="4"/>
    <s v=""/>
    <m/>
    <m/>
    <m/>
    <n v="0"/>
    <n v="0"/>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es de Acción por dependencia."/>
    <s v="MANTENIMIENTO"/>
    <n v="4"/>
    <n v="21"/>
    <n v="21"/>
    <n v="0"/>
    <n v="0"/>
    <n v="0"/>
    <n v="21"/>
    <n v="21"/>
    <n v="21"/>
    <n v="21"/>
    <s v="SI"/>
    <s v="x"/>
    <s v="x"/>
    <s v="x"/>
    <s v="x"/>
    <s v="2"/>
    <n v="1"/>
    <m/>
    <m/>
    <m/>
    <n v="0.25"/>
    <s v="La Secretaría de Planeación cuenta con los 21 planes de acción por dependencia con corte a 30 de septiembre de 2021, los cuales se encuentran publicados en la página web de la entidad."/>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Operativo Anual de Inversiones ."/>
    <s v="INCREMENTO"/>
    <n v="1"/>
    <n v="1"/>
    <n v="1"/>
    <n v="0"/>
    <n v="0"/>
    <n v="0"/>
    <m/>
    <m/>
    <n v="1"/>
    <m/>
    <s v="SI"/>
    <n v="0"/>
    <n v="0"/>
    <s v="x"/>
    <n v="0"/>
    <s v="1"/>
    <n v="1"/>
    <m/>
    <m/>
    <m/>
    <n v="1"/>
    <s v="La Secretaría de Planeación cuenta con el Plan Operativo Anual de Inversiones, el cual se encuetra  publicado e la página web institucional."/>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Seguimientos al Plan de Desarrollo 2020 - 2023."/>
    <s v="INCREMENTO"/>
    <n v="4"/>
    <n v="9"/>
    <n v="3"/>
    <n v="0"/>
    <n v="0"/>
    <n v="0"/>
    <n v="3"/>
    <n v="2"/>
    <n v="2"/>
    <n v="2"/>
    <s v="SI"/>
    <s v="x"/>
    <s v="x"/>
    <s v="x"/>
    <s v="x"/>
    <s v="2"/>
    <n v="1"/>
    <m/>
    <m/>
    <m/>
    <n v="0.33333333333333331"/>
    <s v="La Secretaría de Planeación  ha realizado el seguimeinto al  Plan de Desarrollo 2020 - 2023 en todos los meses hasta  el  30 de septiembre, los cuales se encuentran publicados en la página web de la entidad. "/>
    <s v="Talento Humano, Recursos Físicos y Tecnológicos"/>
    <x v="1"/>
    <s v="Profesional Especializado_x000a_(Secretaría de Planeación)"/>
  </r>
  <r>
    <s v="Direccionamiento Estratégico y Planeación "/>
    <s v="Planeación institucional"/>
    <s v="Actualizar el tablero de indicadores para hacer seguimiento  y evaluación del desempeño de los procesos de la entidad."/>
    <s v="Tablero de desempeño de indicadores de los procesos de la entidad actualizado."/>
    <s v="INCREMENTO"/>
    <n v="1"/>
    <n v="1"/>
    <n v="0"/>
    <n v="0"/>
    <n v="0"/>
    <n v="0"/>
    <m/>
    <n v="1"/>
    <m/>
    <m/>
    <s v="SI"/>
    <n v="0"/>
    <s v="x"/>
    <n v="0"/>
    <n v="0"/>
    <s v="4"/>
    <s v=""/>
    <m/>
    <m/>
    <m/>
    <n v="0"/>
    <s v="Desde el proceso de mejoramiento continuo se ha trabajado en el tablero de indicadores de los procesos y se cumplirá la actividad cumpliendo con el cronograma establecido en el presente plan."/>
    <s v="Talento Humano, Recursos Físicos y Tecnológicos"/>
    <x v="0"/>
    <s v="Profesional Especializado_x000a_(Secretaría Administrativa)"/>
  </r>
  <r>
    <s v="Direccionamiento Estratégico y Planeación "/>
    <s v="Planeación institucional"/>
    <s v="Realizar el seguimiento a las Políticas Públicas (PIIAF, Discapacidad) identificando las acciones realizadas que impactan a la población con enfoque diferencial (Grupos étnicos). "/>
    <s v="Seguimiento a Políticas Públicas (PIIAFF, Discapacidad)"/>
    <s v="MANTENIMIENTO"/>
    <n v="4"/>
    <n v="2"/>
    <n v="2"/>
    <n v="0"/>
    <n v="0"/>
    <n v="0"/>
    <n v="2"/>
    <n v="2"/>
    <n v="2"/>
    <n v="2"/>
    <s v="SI"/>
    <s v="x"/>
    <s v="x"/>
    <s v="x"/>
    <s v="x"/>
    <s v="2"/>
    <n v="1"/>
    <m/>
    <m/>
    <m/>
    <n v="0.25"/>
    <s v="La Secretaría de Planeación realizó seguimiento con corte a 30 de junio del PIIAFF y se presentó a la Mesa Técnica de Infancia y Adolescencia el 29 de septiembre de 2021. Se cuenta como evidencia la matriz, el Tablero de Control y el acta de la Mesa Técnica de Infancia y Adolescencia. _x000a_Así mismo, se consolidó la información del seguimiento a la Política de Discapacidad con corte a 30 de junio consolidada junto con la Secretaría de Salud en mesa de trabajo realizada el día 28 de septiembre. Se cuenta como evidencia la matriz del Plan de acción, Circular 46 y acta de reunión del 28 de septiembre 2021."/>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Informes cumplimiento Plan Anticorrupción 2021"/>
    <s v="INCREMENTO"/>
    <n v="2"/>
    <n v="2"/>
    <n v="1"/>
    <n v="0"/>
    <n v="0"/>
    <n v="0"/>
    <n v="1"/>
    <m/>
    <n v="1"/>
    <m/>
    <s v="SI"/>
    <s v="x"/>
    <n v="0"/>
    <s v="x"/>
    <n v="0"/>
    <s v="2"/>
    <n v="1"/>
    <m/>
    <m/>
    <m/>
    <n v="0.5"/>
    <s v="La Secretaría de Planeación realizó el informe de avance del PAAC correspondiente a la Secretaría de Planeación, con corte a 31 de agosto de 2021 de acuerdo a lo estípulado en la ley. El informe de seguimiento se encuentra publicado en la página web."/>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Corrupción 2021 "/>
    <s v="INCREMENTO"/>
    <n v="2"/>
    <n v="2"/>
    <n v="0.5"/>
    <n v="0"/>
    <n v="0"/>
    <n v="0"/>
    <m/>
    <n v="1"/>
    <n v="1"/>
    <m/>
    <s v="SI"/>
    <n v="0"/>
    <s v="x"/>
    <s v="x"/>
    <n v="0"/>
    <s v="1"/>
    <n v="0.25"/>
    <m/>
    <m/>
    <m/>
    <n v="0.25"/>
    <s v="Se realizó seguimiento al PAAC 2021 en lo relacionado a la Secretaría de Planeación, se cuenta con una programación para el próximo mes a fin de monitorear los controles de los riesgos a cargo de las demás dependencia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olítica de Administración de Riesgos 2021 actualizada"/>
    <s v="INCREMENTO"/>
    <n v="1"/>
    <n v="1"/>
    <n v="1"/>
    <n v="0"/>
    <n v="0"/>
    <n v="0"/>
    <n v="1"/>
    <m/>
    <m/>
    <m/>
    <s v="SI"/>
    <s v="x"/>
    <n v="0"/>
    <n v="0"/>
    <n v="0"/>
    <s v="2"/>
    <n v="1"/>
    <m/>
    <m/>
    <m/>
    <n v="1"/>
    <s v="La Política de Administración de Riesgos se actualizó en el mes de julio de 2021 de acuerdo a los lineamientos del DAFP."/>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1 por proceso aprobados "/>
    <s v="INCREMENTO"/>
    <n v="1"/>
    <n v="24"/>
    <n v="24"/>
    <n v="0"/>
    <n v="0"/>
    <n v="0"/>
    <n v="24"/>
    <m/>
    <m/>
    <m/>
    <s v="SI"/>
    <s v="x"/>
    <n v="0"/>
    <n v="0"/>
    <n v="0"/>
    <s v="2"/>
    <n v="1"/>
    <m/>
    <m/>
    <m/>
    <n v="1"/>
    <s v="Los Mapa de Riesgos de Gestión fueron aprobados por el Comité de Coordinación Institucional de Control Interno y por el Comité Institución de Gestión y desempeño - MIPG."/>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Gestión 2021"/>
    <s v="INCREMENTO"/>
    <n v="1"/>
    <n v="1"/>
    <n v="1"/>
    <n v="0"/>
    <n v="0"/>
    <n v="0"/>
    <m/>
    <n v="1"/>
    <m/>
    <m/>
    <s v="SI"/>
    <n v="0"/>
    <s v="x"/>
    <n v="0"/>
    <n v="0"/>
    <s v="1"/>
    <n v="1"/>
    <m/>
    <m/>
    <m/>
    <n v="1"/>
    <s v="La Secretaría de Planeación realizó el monitoreo a los 24 Mapas de Riesgos de Gestión por proceso de acuerdo a los lineamientos del DAFP y la Política de Administración de Riesgo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lan Anticorrupción y Atención al Ciudadano - PAAC 2022"/>
    <s v="INCREMENTO"/>
    <n v="1"/>
    <n v="1"/>
    <n v="0"/>
    <n v="0"/>
    <n v="0"/>
    <n v="0"/>
    <m/>
    <m/>
    <n v="1"/>
    <m/>
    <s v="SI"/>
    <n v="0"/>
    <n v="0"/>
    <s v="x"/>
    <n v="0"/>
    <s v="4"/>
    <s v=""/>
    <m/>
    <m/>
    <m/>
    <n v="0"/>
    <s v="La Secretaría de Planeación realizó capacitación en Administración de Riesgos y controles dirigido a Funcionarios de la Administración Central con el objetivo de iniciar la construcción del PAAC 2022"/>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2 por proceso aprobados "/>
    <s v="INCREMENTO"/>
    <n v="1"/>
    <n v="24"/>
    <n v="0"/>
    <n v="0"/>
    <n v="0"/>
    <n v="0"/>
    <m/>
    <m/>
    <n v="24"/>
    <m/>
    <s v="SI"/>
    <n v="0"/>
    <n v="0"/>
    <s v="x"/>
    <n v="0"/>
    <s v="4"/>
    <s v=""/>
    <m/>
    <m/>
    <m/>
    <n v="0"/>
    <n v="0"/>
    <s v="Talento Humano, Recursos Físicos y Tecnológicos"/>
    <x v="1"/>
    <s v="Profesional Especializado_x000a_(Secretaría de Planeación)"/>
  </r>
  <r>
    <s v="Direccionamiento Estratégico y Planeación "/>
    <s v="Planeación institucional"/>
    <s v="Realizar la publicación en la sección &quot;transparencia y acceso a la información pública&quot; de la página web oficial de la entidad, información actualizada sobre los planes estratégicos, sectoriales e institucionales según sea el caso."/>
    <s v="Planes Estratégicos Sectoriales e Institucionales publicados                       "/>
    <s v="MANTENIMIENTO"/>
    <n v="4"/>
    <n v="1"/>
    <n v="1"/>
    <n v="0"/>
    <n v="0"/>
    <n v="0"/>
    <n v="1"/>
    <n v="1"/>
    <n v="1"/>
    <n v="1"/>
    <s v="SI"/>
    <s v="x"/>
    <s v="x"/>
    <s v="x"/>
    <s v="x"/>
    <s v="2"/>
    <n v="1"/>
    <m/>
    <m/>
    <m/>
    <n v="0.25"/>
    <s v="Todas las publicaciones de los planes estratégicos sectoriales e interinstucionales están publicados en la página web de la alcaldía en el link : https://www.bucaramanga.gov.co/planes-institucionales-mipg/"/>
    <s v="Talento Humano, Recursos Físicos y Tecnológicos"/>
    <x v="2"/>
    <s v="Asesor TIC_x000a_(Oficina de las TIC)"/>
  </r>
  <r>
    <s v="Direccionamiento Estratégico y Planeación "/>
    <s v="Gestión presupuestal y eficiencia en el gasto público"/>
    <s v="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
    <s v="Informe pormenorizado de ejecución presupuestal."/>
    <s v="INCREMENTO"/>
    <n v="4"/>
    <n v="10"/>
    <n v="3"/>
    <n v="0"/>
    <n v="0"/>
    <n v="0"/>
    <n v="3"/>
    <n v="3"/>
    <n v="2"/>
    <n v="2"/>
    <s v="SI"/>
    <s v="x"/>
    <s v="x"/>
    <s v="x"/>
    <s v="x"/>
    <s v="2"/>
    <n v="1"/>
    <m/>
    <m/>
    <m/>
    <n v="0.3"/>
    <s v="Se efectúa el seguimiento pormenorizado a las ejecuciones presupuestales, por medio de los informes de gestión que desde la Oficina de Presupuesto se socializa a través  del Consejo Superior de Política Fiscal (CONFIS) con todos y cada uno de los Secretarios de Despacho (ordenadores de gasto), con el fin de que se conozca el avance presupuestal y el porcentaje ejecutado a la fecha y se fijen metas, para dar cumplimiento a la disponibilidades presupuestales pendientes de ejecución (Se adjunta evidencias;  informes de ejecución del mes de junio y  agosto de 2021 y Acta de Confis #25 de 2021 donde se presenta el informe presupuestal a 30 de septiembre)."/>
    <s v="Talento Humano, Recursos Físicos y Tecnológicos"/>
    <x v="3"/>
    <s v="Oficina de Presupuesto_x000a_(Secretaría de Hacienda)"/>
  </r>
  <r>
    <s v="Direccionamiento Estratégico y Planeación "/>
    <s v="Gestión presupuestal y eficiencia en el gasto público"/>
    <s v="Seguimiento a la implementación del procedimiento de deterioro de cartera dentro del aplicativo “coactivo”."/>
    <s v="Procedimiento de deterioro de cartera implementado y mantenido."/>
    <s v="MANTENIMIENTO"/>
    <n v="4"/>
    <n v="1"/>
    <n v="1"/>
    <n v="0"/>
    <n v="0"/>
    <n v="0"/>
    <n v="1"/>
    <n v="1"/>
    <n v="1"/>
    <n v="1"/>
    <s v="SI"/>
    <s v="x"/>
    <s v="x"/>
    <s v="x"/>
    <s v="x"/>
    <s v="2"/>
    <n v="1"/>
    <m/>
    <m/>
    <m/>
    <n v="0.25"/>
    <s v="Este procedimiento comprende: Desde  el  análisis  de  grado  de  cobrabilidad  de  la  cartera  presente,  hasta  la  generación  del informe consolidado de deterioro de cartera de cuentas por cobrar que se envía a Contabilidad. Se anexa procedimiento implementado a partir del mes de junio/2021 a la fecha  e informe generado por la Tesorería General."/>
    <s v="Talento Humano, Recursos Físicos y Tecnológicos"/>
    <x v="3"/>
    <s v="Tesorero_x000a_(Secretaría de Hacienda)"/>
  </r>
  <r>
    <s v="Direccionamiento Estratégico y Planeación "/>
    <s v="Gestión presupuestal y eficiencia en el gasto público"/>
    <s v="Seguimiento a la implementación del procedimiento de deterioro de cartera dentro del aplicativo “coactivo”."/>
    <s v="Matriz de deterioro incorporada al procedimiento de cobro coactivo, en desarrollo tecnológico, implementada."/>
    <s v="INCREMENTO"/>
    <n v="1"/>
    <n v="1"/>
    <n v="0"/>
    <n v="0"/>
    <n v="0"/>
    <n v="0"/>
    <m/>
    <m/>
    <n v="1"/>
    <m/>
    <s v="SI"/>
    <n v="0"/>
    <n v="0"/>
    <s v="x"/>
    <n v="0"/>
    <s v="4"/>
    <s v=""/>
    <m/>
    <m/>
    <m/>
    <n v="0"/>
    <s v="El desarrollo de este requerimiento se tiene planteado para dar inicio en el mes de noviembre, esto de acuerdo con las documentación y a la disponibilidad del recurso humano, es una meta planteada para estar finalizada durante el primer trimestre de 2022."/>
    <s v="Talento Humano, Recursos Físicos y Tecnológicos"/>
    <x v="2"/>
    <s v="Asesor TIC_x000a_(Oficina de las TIC)"/>
  </r>
  <r>
    <s v="Direccionamiento Estratégico y Planeación "/>
    <s v="Gestión presupuestal y eficiencia en el gasto público"/>
    <s v="Elaborar la información contable de manera oportuna"/>
    <s v="Información Contable Oportuna."/>
    <s v="INCREMENTO"/>
    <n v="2"/>
    <n v="4"/>
    <n v="1"/>
    <n v="0"/>
    <n v="0"/>
    <n v="0"/>
    <m/>
    <m/>
    <n v="2"/>
    <n v="2"/>
    <s v="SI"/>
    <n v="0"/>
    <n v="0"/>
    <s v="x"/>
    <s v="x"/>
    <s v="1"/>
    <n v="0.25"/>
    <m/>
    <m/>
    <m/>
    <n v="0.25"/>
    <s v="La información contable es subida trimestralmente en la plataforma CHIP de la Contaduría General CGN conforme al cronograma establecido.  Presentamos rendición oportuna de la Información Contable y como evidencia se adjunta correo de aceptación de la CGN."/>
    <s v="Talento Humano, Recursos Físicos y Tecnológicos"/>
    <x v="3"/>
    <s v="Profesional Especializado_x000a_(Secretaría de Hacienda)"/>
  </r>
  <r>
    <s v="Gestión con valores para resultados"/>
    <s v="Fortalecimiento organizacional y simplificación de procesos"/>
    <s v="Establecer en la planta de personal de la entidad (o documento que contempla los empleos de la entidad) los empleos suficientes para cumplir con los planes y proyectos."/>
    <s v="Fase III del diseño del proceso de modernización Alcaldía de Bucaramanga."/>
    <s v="INCREMENTO"/>
    <n v="1"/>
    <n v="1"/>
    <n v="1"/>
    <n v="0"/>
    <n v="0"/>
    <n v="0"/>
    <m/>
    <m/>
    <n v="1"/>
    <m/>
    <s v="SI"/>
    <n v="0"/>
    <n v="0"/>
    <s v="x"/>
    <n v="0"/>
    <s v="1"/>
    <n v="1"/>
    <m/>
    <m/>
    <m/>
    <n v="1"/>
    <s v="En cuando a la Fase III del diseño del proceso de modernización de la Alcaldía de Bucaramanga se ha avanzado en 72% y se cumplirá en el 100% en el tercer trimestre de 2021."/>
    <s v="Talento Humano, Recursos Físicos y Tecnológicos"/>
    <x v="0"/>
    <s v="Subsecretario de Bienes y Servicios_x000a_(Secretaría Administrativa)"/>
  </r>
  <r>
    <s v="Gestión con valores para resultados"/>
    <s v="Fortalecimiento organizacional y simplificación de procesos"/>
    <s v="Adoptar acciones o planes para optimizar el uso de vehículos institucionales."/>
    <s v="Informe de instalación de horómetros a  las 5 volquetas de la Alcaldía de Bucaramanga."/>
    <s v="INCREMENTO"/>
    <n v="2"/>
    <n v="1"/>
    <n v="0.6"/>
    <n v="0"/>
    <n v="0"/>
    <n v="0"/>
    <m/>
    <n v="0.6"/>
    <n v="0.4"/>
    <m/>
    <s v="SI"/>
    <n v="0"/>
    <s v="x"/>
    <s v="x"/>
    <n v="0"/>
    <s v="1"/>
    <n v="0.6"/>
    <m/>
    <m/>
    <m/>
    <n v="0.6"/>
    <s v="Se elabora un informe con la instalación de 3 horómetros a las volquetas de la administración municipal, para el III trimestre de 2021 se cumplirá al 100% la meta de la instalación de los 5 horómetros."/>
    <s v="Talento Humano, Recursos Físicos y Tecnológicos"/>
    <x v="0"/>
    <s v="Subsecretario de Bienes y Servicios_x000a_(Secretaría Administrativa)"/>
  </r>
  <r>
    <s v="Gestión con valores para resultados"/>
    <s v="Fortalecimiento organizacional y simplificación de procesos"/>
    <s v="Verificar que el inventario de bienes de la entidad coincide totalmente con lo registrado en la contabilidad. "/>
    <s v="Actas de tomas físicas de inventario a las dependencias de la Alcaldía de Bucaramanga."/>
    <s v="INCREMENTO"/>
    <n v="2"/>
    <n v="5"/>
    <n v="5"/>
    <n v="0"/>
    <n v="0"/>
    <n v="0"/>
    <m/>
    <n v="5"/>
    <m/>
    <m/>
    <s v="SI"/>
    <n v="0"/>
    <s v="x"/>
    <s v="x"/>
    <n v="0"/>
    <s v="1"/>
    <n v="1"/>
    <m/>
    <m/>
    <m/>
    <n v="1"/>
    <s v="Entre el 22 de julio al 30 de septiembre se han llevado a cabo 32 tomas físicas de inventarios, para lo cual se cuenta con los formatos de tomas físicas diligenciados. Cumpliendo con el 100% de la presente actividad."/>
    <s v="Talento Humano, Recursos Físicos y Tecnológicos"/>
    <x v="0"/>
    <s v="Almacenista_x000a_(Secretaría Administrativa)"/>
  </r>
  <r>
    <s v="Gestión con valores para resultados"/>
    <s v="Fortalecimiento organizacional y simplificación de procesos"/>
    <s v="Establecer la política o lineamientos para el uso de bienes con material reciclado."/>
    <s v="Lineamientos para el uso de bienes con material reciclado formulados y socializados."/>
    <s v="INCREMENTO"/>
    <n v="1"/>
    <n v="1"/>
    <n v="0"/>
    <n v="0"/>
    <n v="0"/>
    <n v="0"/>
    <m/>
    <n v="1"/>
    <m/>
    <m/>
    <s v="SI"/>
    <n v="0"/>
    <s v="x"/>
    <n v="0"/>
    <n v="0"/>
    <s v="4"/>
    <s v=""/>
    <m/>
    <m/>
    <m/>
    <n v="0"/>
    <n v="0"/>
    <s v="Talento Humano, Recursos Físicos y Tecnológicos"/>
    <x v="4"/>
    <s v="Subsecretario de Medio Ambiente_x000a_(Subsecretaría de Medio Ambiente)"/>
  </r>
  <r>
    <s v="Gestión con valores para resultados"/>
    <s v="Gobierno digital"/>
    <s v="Actualizar  el plan Estratégico de Tecnologías de Información del Municipio de Bucaramanga  2020-2023."/>
    <s v="PETI (Plan Estratégico de Tecnologías de Información del Municipio de Bucaramanga) actualizado vigencia 2020-2023."/>
    <s v="INCREMENTO"/>
    <n v="2"/>
    <n v="1"/>
    <n v="0.2"/>
    <n v="0"/>
    <n v="0"/>
    <n v="0"/>
    <m/>
    <n v="0.8"/>
    <n v="0.2"/>
    <m/>
    <s v="SI"/>
    <n v="0"/>
    <s v="x"/>
    <s v="x"/>
    <n v="0"/>
    <s v="1"/>
    <n v="0.2"/>
    <m/>
    <m/>
    <m/>
    <n v="0.2"/>
    <s v="El documento del plan estratégico de tecnologías de información se encuentra en proceso de actualización y será finalizado durante el mes de octubre  en su versión 2, el cual será revisado y ajustado para ser remitido a aprobación por el comité de MIPG en el mes de noviembre."/>
    <s v="Talento Humano, Recursos Físicos y Tecnológicos"/>
    <x v="2"/>
    <s v="Asesor Despacho_x000a_(Oficina TIC)"/>
  </r>
  <r>
    <s v="Gestión con valores para resultados"/>
    <s v="Gobierno digital"/>
    <s v="Actualizar y documentar una arquitectura de referencia y una arquitectura de solución para todas las soluciones tecnológicas de la entidad, con el propósito de mejorar la gestión de sus sistemas de información."/>
    <s v="Documento de arquitectura de referencia para los sistemas de información de la entidad"/>
    <s v="INCREMENTO"/>
    <n v="1"/>
    <n v="1"/>
    <n v="0.2"/>
    <n v="0"/>
    <n v="0"/>
    <n v="0"/>
    <m/>
    <n v="1"/>
    <m/>
    <m/>
    <s v="SI"/>
    <n v="0"/>
    <s v="x"/>
    <n v="0"/>
    <n v="0"/>
    <s v="1"/>
    <n v="0.2"/>
    <m/>
    <m/>
    <m/>
    <n v="0.2"/>
    <s v="El documento de arquitectura de referencia se encuentra en proceso de elaboración en conjunto con la metodología de desarrollo de software de la entidad, se tiene como fecha de finalización el día 30 de noviembre de 2021."/>
    <s v="Talento Humano, Recursos Físicos y Tecnológicos"/>
    <x v="2"/>
    <s v="Asesor Despacho_x000a_(Oficina TIC)"/>
  </r>
  <r>
    <s v="Gestión con valores para resultados"/>
    <s v="Gobierno digital"/>
    <s v="Desarrollar el Piloto de servicios ciudadanos digitales alineado con el marco de interoperabilidad X-Road "/>
    <s v="Piloto de servicios ciudadanos digitales alineado al marco de interoperabilidad X-Road desarrollado."/>
    <s v="INCREMENTO"/>
    <n v="1"/>
    <n v="1"/>
    <n v="0.7"/>
    <n v="0"/>
    <n v="0"/>
    <n v="0"/>
    <m/>
    <m/>
    <n v="1"/>
    <m/>
    <s v="SI"/>
    <n v="0"/>
    <n v="0"/>
    <s v="x"/>
    <n v="0"/>
    <s v="1"/>
    <n v="0.7"/>
    <m/>
    <m/>
    <m/>
    <n v="0.7"/>
    <s v="Se avanzó en la configuración e instalación del servidor de XROAD , así como del ajuste y desarrollo de los WebService y pruebas de autenticación con los servidores del MINTIC, al igual que con la Cámara de Comercio de Bucaramanga, ya se han realizado pruebas y se espera que el servicio este operando el 15 de diciembre de 2021."/>
    <s v="Talento Humano, Recursos Físicos y Tecnológicos"/>
    <x v="2"/>
    <s v="Asesor Despacho_x000a_(Oficina TIC)"/>
  </r>
  <r>
    <s v="Gestión con valores para resultados"/>
    <s v="Gobierno digital"/>
    <s v="Contar con la consulta y radicación de peticiones, quejas, reclamos, solicitudes y denuncias (PQRSD) de la entidad, diseñada y habilitada para su uso en dispositivos móviles (ubicuidad o responsive)."/>
    <s v="Arquitectura de información del sitio web conforme al diseño de servicios ciudadanos digitales, cumpliendo normatividad A y AA de accesibilidad (ubicuidad o responsive)."/>
    <s v="INCREMENTO"/>
    <n v="1"/>
    <n v="1"/>
    <n v="0.7"/>
    <n v="0"/>
    <n v="0"/>
    <n v="0"/>
    <m/>
    <n v="1"/>
    <m/>
    <m/>
    <s v="SI"/>
    <n v="0"/>
    <s v="x"/>
    <n v="0"/>
    <n v="0"/>
    <s v="1"/>
    <n v="0.7"/>
    <m/>
    <m/>
    <m/>
    <n v="0.7"/>
    <s v="El sitio de pqr.bucaramanga.gov.co ya se encuentra habilitado en modo responsive, el próximo paso es alinearlo con el estándar gov.co, lo cual se espera esté listo para el 15 de diciembre de 2021."/>
    <s v="Talento Humano, Recursos Físicos y Tecnológicos"/>
    <x v="2"/>
    <s v="Asesor Despacho_x000a_(Oficina TIC)"/>
  </r>
  <r>
    <s v="Gestión con valores para resultados"/>
    <s v="Gobierno digital"/>
    <s v="Implementar primera fase proyecto de ciudades inteligentes en tema de conectividad."/>
    <s v="Primera fase proyecto de ciudades inteligentes en tema de conectividad implementada."/>
    <s v="INCREMENTO"/>
    <n v="3"/>
    <n v="1"/>
    <n v="0"/>
    <n v="0"/>
    <n v="0"/>
    <n v="0"/>
    <m/>
    <n v="0.1"/>
    <n v="0.2"/>
    <n v="0.7"/>
    <s v="SI"/>
    <n v="0"/>
    <s v="x"/>
    <s v="x"/>
    <s v="x"/>
    <s v="4"/>
    <s v=""/>
    <m/>
    <m/>
    <m/>
    <n v="0"/>
    <s v="Se avanzó en el proyecto de ciudades inteligentes en su primera fase con el inicio de la ejecución de proyecto actualmente se está realizando el proceso de importación de los equipos para iniciar la implementación."/>
    <s v="Talento Humano, Recursos Físicos y Tecnológicos"/>
    <x v="2"/>
    <s v="Asesor Despacho_x000a_(Oficina TIC)"/>
  </r>
  <r>
    <s v="Gestión con valores para resultados"/>
    <s v="Gobierno digital"/>
    <s v="Implementar piloto de prueba para la transición del protocolo IPV6 en la entidad."/>
    <s v="Piloto de prueba para la transición del protocolo IPv4 a IPv6 implementada."/>
    <s v="INCREMENTO"/>
    <n v="1"/>
    <n v="1"/>
    <n v="0.2"/>
    <n v="0"/>
    <n v="0"/>
    <n v="0"/>
    <m/>
    <m/>
    <m/>
    <n v="1"/>
    <s v="SI"/>
    <n v="0"/>
    <n v="0"/>
    <n v="0"/>
    <s v="x"/>
    <s v="1"/>
    <n v="0.2"/>
    <m/>
    <m/>
    <m/>
    <n v="0.2"/>
    <s v="Se adjudicó la primera fase del proyecto de IPv6 para la realización del diagnóstico con miras a realizar el piloto en el año 2022."/>
    <s v="Talento Humano, Recursos Físicos y Tecnológicos"/>
    <x v="2"/>
    <s v="Asesor Despacho_x000a_(Oficina TIC)"/>
  </r>
  <r>
    <s v="Gestión con valores para resultados"/>
    <s v="Gobierno digital"/>
    <s v="Implementar el Sistema de Gestión de Documentos Electrónicos de Archivo -SGDEA en la entidad."/>
    <s v="Plataforma de PQRSD adecuada ligada a la implementación del sistema de Gestión de Documento Electrónico de Archivo."/>
    <s v="INCREMENTO"/>
    <n v="2"/>
    <n v="0.5"/>
    <n v="0"/>
    <n v="0"/>
    <n v="0"/>
    <n v="0"/>
    <m/>
    <m/>
    <n v="0.1"/>
    <n v="0.4"/>
    <s v="SI"/>
    <n v="0"/>
    <n v="0"/>
    <s v="x"/>
    <s v="x"/>
    <s v="4"/>
    <s v=""/>
    <m/>
    <m/>
    <m/>
    <n v="0"/>
    <s v="El proyecto de SGDEA se iniciará de nuevo en el año 2022, ya que por razones administrativas no fue posible adjudicarlo en el tercer trimestre del año 2021."/>
    <s v="Talento Humano, Recursos Físicos y Tecnológicos"/>
    <x v="2"/>
    <s v="Asesor Despacho_x000a_(Oficina TIC)"/>
  </r>
  <r>
    <s v="Gestión con valores para resultados"/>
    <s v="Gobierno digital"/>
    <s v="Actualizar el catálogo de todos los sistemas de información."/>
    <s v="Catálogo de sistemas de información actualizado"/>
    <s v="INCREMENTO"/>
    <n v="1"/>
    <n v="1"/>
    <n v="1"/>
    <n v="0"/>
    <n v="0"/>
    <n v="0"/>
    <m/>
    <n v="1"/>
    <m/>
    <m/>
    <s v="SI"/>
    <n v="0"/>
    <s v="x"/>
    <n v="0"/>
    <n v="0"/>
    <s v="1"/>
    <n v="1"/>
    <m/>
    <m/>
    <m/>
    <n v="1"/>
    <s v="El catálogo de sistema de información se encuentra actualizado a septiembre 30 de 2021."/>
    <s v="Talento Humano, Recursos Físicos y Tecnológicos"/>
    <x v="2"/>
    <s v="Asesor Despacho_x000a_(Oficina TIC)"/>
  </r>
  <r>
    <s v="Gestión con valores para resultados"/>
    <s v="Gobierno digital"/>
    <s v="Actualizar y aprobar el inventario de activos de seguridad y privacidad de la información de la entidad, de acuerdo con los criterios establecidos."/>
    <s v="Inventario de seguridad y privacidad de la información de la entidad actualizado y aprobado."/>
    <s v="INCREMENTO"/>
    <n v="1"/>
    <n v="1"/>
    <n v="0.2"/>
    <n v="0"/>
    <n v="0"/>
    <n v="0"/>
    <m/>
    <n v="1"/>
    <m/>
    <m/>
    <s v="SI"/>
    <n v="0"/>
    <s v="x"/>
    <n v="0"/>
    <n v="0"/>
    <s v="1"/>
    <n v="0.2"/>
    <m/>
    <m/>
    <m/>
    <n v="0.2"/>
    <s v="Se encuentra en proceso la actualización el inventario de activos de seguridad y privacidad de la entidad, los mismos serán enviados para la aprobación respectiva a finales del mes de noviembre."/>
    <s v="Talento Humano, Recursos Físicos y Tecnológicos"/>
    <x v="2"/>
    <s v="Asesor Despacho_x000a_(Oficina TIC)"/>
  </r>
  <r>
    <s v="Gestión con valores para resultados"/>
    <s v="Gobierno digital"/>
    <s v="Implementar un programa de correcta disposición final de los residuos tecnológicos de acuerdo con la normatividad del gobierno nacional."/>
    <s v="Lineamientos de correcta disposición final de los residuos tecnológicos entregados a posibles compradores de desechos tecnológicos de la Alcaldía."/>
    <s v="INCREMENTO"/>
    <n v="1"/>
    <n v="1"/>
    <n v="1"/>
    <n v="0"/>
    <n v="0"/>
    <n v="0"/>
    <n v="1"/>
    <m/>
    <m/>
    <m/>
    <s v="SI"/>
    <s v="x"/>
    <n v="0"/>
    <n v="0"/>
    <n v="0"/>
    <s v="2"/>
    <n v="1"/>
    <m/>
    <m/>
    <m/>
    <n v="1"/>
    <n v="0"/>
    <s v="Talento Humano, Recursos Físicos y Tecnológicos"/>
    <x v="4"/>
    <s v="Secretario de Salud y Ambiente _x000a_(Secretaría de Salud y Ambiente)"/>
  </r>
  <r>
    <s v="Gestión con valores para resultados"/>
    <s v="Gobierno digital"/>
    <s v="Mantener actualizada la documentación técnica y funcional para cada uno de los sistemas de información de la entidad."/>
    <s v="Documentación técnica y funcional para cada uno de los sistemas de información de la entidad actualizada."/>
    <s v="INCREMENTO"/>
    <n v="2"/>
    <n v="1"/>
    <n v="0.8"/>
    <n v="0"/>
    <n v="0"/>
    <n v="0"/>
    <n v="0.8"/>
    <n v="0.2"/>
    <m/>
    <m/>
    <s v="SI"/>
    <s v="x"/>
    <s v="x"/>
    <n v="0"/>
    <n v="0"/>
    <s v="2"/>
    <n v="1"/>
    <m/>
    <m/>
    <m/>
    <n v="0.8"/>
    <s v="Cada uno de los nuevos sistemas de información de esta actualizando tanto técnica como funcionalmente, los manuales de los sistemas ya implementados se encuentra actualizados."/>
    <s v="Talento Humano, Recursos Físicos y Tecnológicos"/>
    <x v="2"/>
    <s v="Asesor Despacho_x000a_(Oficina TIC)"/>
  </r>
  <r>
    <s v="Gestión con valores para resultados"/>
    <s v="Gobierno digital"/>
    <s v="Actualización de la página web de la Alcaldía para que cumpla con la normatividad A y AA de acuerdo a la norma NTC5854"/>
    <s v="Página web de la Alcaldía actualizada y con cumplimiento de normatividad A y AA de acuerdo a la norma NTC5854"/>
    <s v="INCREMENTO"/>
    <n v="2"/>
    <n v="1"/>
    <n v="0.8"/>
    <n v="0"/>
    <n v="0"/>
    <n v="0"/>
    <n v="0.8"/>
    <n v="0.2"/>
    <m/>
    <m/>
    <s v="SI"/>
    <s v="x"/>
    <s v="x"/>
    <n v="0"/>
    <n v="0"/>
    <s v="2"/>
    <n v="1"/>
    <m/>
    <m/>
    <m/>
    <n v="0.8"/>
    <s v="La página web de la alcaldía ya se encuentra actualizada y cumple con los estándares de accesibilidad de acuerdo a la norma NTC5854"/>
    <s v="Talento Humano, Recursos Físicos y Tecnológicos"/>
    <x v="2"/>
    <s v="Asesor Despacho_x000a_(Oficina TIC)"/>
  </r>
  <r>
    <s v="Gestión con valores para resultados"/>
    <s v="Gobierno digital"/>
    <s v="Implementar criterios de usabilidad para vínculos visitados, campos de formulario y ventanas emergentes en el sitio web"/>
    <s v="Criterios de usabilidad para vínculos visitados, campos de formulario y ventanas emergentes en el sitio web implementados."/>
    <s v="INCREMENTO"/>
    <n v="2"/>
    <n v="1"/>
    <n v="0.8"/>
    <n v="0"/>
    <n v="0"/>
    <n v="0"/>
    <n v="0.8"/>
    <n v="0.2"/>
    <m/>
    <m/>
    <s v="SI"/>
    <s v="x"/>
    <s v="x"/>
    <n v="0"/>
    <n v="0"/>
    <s v="2"/>
    <n v="1"/>
    <m/>
    <m/>
    <m/>
    <n v="0.8"/>
    <s v="La página web ya cuenta con criterios de usabilidad implementados en conjunto con los estándares de gov.co, como parte del proceso de mejora continua los mismos serán revisados de manera periódica y ajustados de ser necesarios."/>
    <s v="Talento Humano, Recursos Físicos y Tecnológicos"/>
    <x v="2"/>
    <s v="Asesor Despacho_x000a_(Oficina TIC)"/>
  </r>
  <r>
    <s v="Gestión con valores para resultados"/>
    <s v="Gobierno digital"/>
    <s v="Definir Acuerdos de Nivel de Servicios (SLA por sus siglas en inglés) con terceros y Acuerdos de Niveles de Operación (OLA por sus siglas en inglés) para la gestión de tecnologías de la información (TI) de la entidad."/>
    <s v="Acuerdos de nivel de servicios con terceros y acuerdos de niveles de operación implementados a través de los procesos de contratación."/>
    <s v="INCREMENTO"/>
    <n v="2"/>
    <n v="1"/>
    <n v="1"/>
    <n v="0"/>
    <n v="0"/>
    <n v="0"/>
    <n v="0.8"/>
    <n v="0.2"/>
    <m/>
    <m/>
    <s v="SI"/>
    <s v="x"/>
    <s v="x"/>
    <n v="0"/>
    <n v="0"/>
    <s v="2"/>
    <s v="100%"/>
    <m/>
    <m/>
    <m/>
    <n v="1"/>
    <s v="Cada uno de los contratos realizados con terceros, así como las licitaciones que se realizan se hacen incluyendo acuerdos de niveles de servicio (ANS) que permitan garantizar que los procesos contratados se ejecuten de la mejor manera posible."/>
    <s v="Talento Humano, Recursos Físicos y Tecnológicos"/>
    <x v="2"/>
    <s v="Asesor Despacho_x000a_(Oficina TIC)"/>
  </r>
  <r>
    <s v="Gestión con valores para resultados"/>
    <s v="Gobierno digital"/>
    <s v="Mantener el procedimiento para atender los incidentes y requerimientos de soporte de los servicios de TI, tipo mesa de ayuda."/>
    <s v="Procedimiento para atender requerimientos de soporte de los servicios de TI mantenido."/>
    <s v="MANTENIMIENTO"/>
    <n v="4"/>
    <n v="1"/>
    <n v="1"/>
    <n v="0"/>
    <n v="0"/>
    <n v="0"/>
    <n v="1"/>
    <n v="1"/>
    <n v="1"/>
    <n v="1"/>
    <s v="SI"/>
    <s v="x"/>
    <s v="x"/>
    <s v="x"/>
    <s v="x"/>
    <s v="2"/>
    <n v="1"/>
    <m/>
    <m/>
    <m/>
    <n v="0.25"/>
    <s v="El procedimiento P-TIC-1400-170-009 Req Soporte Técnico, para atender los requerimientos de servicios de TI fue revisado y actualizado, el mismo se aplica y gestiona por medio de la plataforma sts.bucaramanga.gov.co"/>
    <s v="Talento Humano, Recursos Físicos y Tecnológicos"/>
    <x v="2"/>
    <s v="Asesor Despacho_x000a_(Oficina TIC)"/>
  </r>
  <r>
    <s v="Gestión con valores para resultados"/>
    <s v="Gobierno digital"/>
    <s v="Actualizar el catálogo de servicios de TI para la gestión de tecnologías de la información (TI) de la entidad."/>
    <s v="Catálogo de servicios de TI actualizado."/>
    <s v="INCREMENTO"/>
    <n v="1"/>
    <n v="1"/>
    <n v="0.8"/>
    <n v="0"/>
    <n v="0"/>
    <n v="0"/>
    <m/>
    <n v="1"/>
    <m/>
    <m/>
    <s v="SI"/>
    <n v="0"/>
    <s v="x"/>
    <n v="0"/>
    <n v="0"/>
    <s v="1"/>
    <n v="0.8"/>
    <m/>
    <m/>
    <m/>
    <n v="0.8"/>
    <s v="El catalogo de servicios de TI se encuentra actualizado a junio de 2021, se realizará una nueva actualización en diciembre de 2021."/>
    <s v="Talento Humano, Recursos Físicos y Tecnológicos"/>
    <x v="2"/>
    <s v="Asesor Despacho_x000a_(Oficina TIC)"/>
  </r>
  <r>
    <s v="Gestión con valores para resultados"/>
    <s v="Seguridad digital"/>
    <s v="Elaborar informes de actualización de políticas de seguridad para la implementación del Protocolo de Internet versión 6 (IPV6) en la entidad."/>
    <s v="Política de Seguridad y Privacidad de la Información actualizada."/>
    <s v="INCREMENTO"/>
    <n v="1"/>
    <n v="1"/>
    <n v="0.85"/>
    <n v="0"/>
    <n v="0"/>
    <n v="0"/>
    <n v="1"/>
    <m/>
    <m/>
    <m/>
    <s v="SI"/>
    <s v="x"/>
    <n v="0"/>
    <n v="0"/>
    <n v="0"/>
    <s v="2"/>
    <n v="0.85"/>
    <m/>
    <m/>
    <m/>
    <n v="0.85"/>
    <s v="La política de seguridad y privacidad de la información fue actualizada y esta pendiente por revisión y ser enviada para aprobación."/>
    <s v="Talento Humano, Recursos Físicos y Tecnológicos"/>
    <x v="2"/>
    <s v="Asesor Despacho_x000a_(Oficina TIC)"/>
  </r>
  <r>
    <s v="Gestión con valores para resultados"/>
    <s v="Seguridad digital"/>
    <s v="Implementar un Sistema de Gestión de Seguridad de la Información (SGSI) en la entidad a partir de las necesidades identificadas, y formalizarlo mediante un acto administrativo."/>
    <s v="Sistema de Gestión de Seguridad de la Información (SGSI)"/>
    <s v="INCREMENTO"/>
    <n v="4"/>
    <n v="1"/>
    <n v="0.15"/>
    <n v="0"/>
    <n v="0"/>
    <n v="0"/>
    <n v="0.25"/>
    <n v="0.25"/>
    <n v="0.25"/>
    <n v="0.25"/>
    <s v="SI"/>
    <s v="x"/>
    <s v="x"/>
    <s v="x"/>
    <s v="x"/>
    <s v="2"/>
    <n v="0.6"/>
    <m/>
    <m/>
    <m/>
    <n v="0.15"/>
    <s v="Se esta avanzando en el diseño de la estrategia de implementación del SGSI, se ha establecido una ruta de trabajo preliminar para el año 2021."/>
    <s v="Talento Humano, Recursos Físicos y Tecnológicos"/>
    <x v="2"/>
    <s v="Asesor Despacho_x000a_(Oficina TIC)"/>
  </r>
  <r>
    <s v="Gestión con valores para resultados"/>
    <s v="Seguridad digital"/>
    <s v="Actualizar los conjuntos de datos abiertos estratégicos de la entidad en el catálogo de datos del Estado Colombiano www.datos.gov.co."/>
    <s v="Conjuntos de datos abiertos estratégicos de la entidad actualizados en el catálogo de datos del Estado Colombiano www.datos.gov.co"/>
    <s v="INCREMENTO"/>
    <n v="1"/>
    <n v="1"/>
    <n v="1"/>
    <n v="0"/>
    <n v="0"/>
    <n v="0"/>
    <n v="1"/>
    <m/>
    <m/>
    <m/>
    <s v="SI"/>
    <s v="x"/>
    <n v="0"/>
    <n v="0"/>
    <n v="0"/>
    <s v="2"/>
    <n v="1"/>
    <m/>
    <m/>
    <m/>
    <n v="1"/>
    <s v="Actualmente se encuentra actualizados en el portal de datos abiertos www.datos.gov.co la información de la entidad de acuerdo a las bases de datos entregadas por cada una de las áreas responsables del envío de dicha información."/>
    <s v="Talento Humano, Recursos Físicos y Tecnológicos"/>
    <x v="2"/>
    <s v="Asesor Despacho_x000a_(Oficina TIC)"/>
  </r>
  <r>
    <s v="Gestión con valores para resultados"/>
    <s v="Seguridad digital"/>
    <s v="Actualizar e implementar el plan operacional de seguridad y privacidad de la información de la entidad"/>
    <s v="Plan operacional de seguridad y privacidad de la información de la entidad implementado."/>
    <s v="INCREMENTO"/>
    <n v="3"/>
    <n v="1"/>
    <n v="0.25"/>
    <n v="0"/>
    <n v="0"/>
    <n v="0"/>
    <n v="0.33"/>
    <n v="0.33"/>
    <n v="0.34"/>
    <m/>
    <s v="SI"/>
    <s v="x"/>
    <s v="x"/>
    <s v="x"/>
    <n v="0"/>
    <s v="2"/>
    <n v="0.75757575757575757"/>
    <m/>
    <m/>
    <m/>
    <n v="0.25"/>
    <s v="Se ha establecido la hoja de ruta para la implementación del plan operacional de seguridad y privacidad de la información y se ha avanzado en la ejecución del mismo. "/>
    <s v="Talento Humano, Recursos Físicos y Tecnológicos"/>
    <x v="2"/>
    <s v="Asesor Despacho_x000a_(Oficina TIC)"/>
  </r>
  <r>
    <s v="Gestión con valores para resultados"/>
    <s v="Seguridad digital"/>
    <s v="Fortalecer las capacidades en seguridad digital de la entidad a través de ejercicios de simulación de incidentes de seguridad digital al interior de la entidad."/>
    <s v="Documentos de resultados de análisis de vulnerabilidad realizados."/>
    <s v="INCREMENTO"/>
    <n v="2"/>
    <n v="2"/>
    <n v="1"/>
    <n v="0"/>
    <n v="0"/>
    <n v="0"/>
    <n v="1"/>
    <m/>
    <n v="1"/>
    <m/>
    <s v="SI"/>
    <s v="x"/>
    <n v="0"/>
    <s v="x"/>
    <n v="0"/>
    <s v="2"/>
    <n v="1"/>
    <m/>
    <m/>
    <m/>
    <n v="0.5"/>
    <s v="Se han realizado un análisis de vulnerabilidades y ajustado e implementado ajustes en la herramientas tecnológicas que posee la entidad para mejora en el aspecto de seguridad."/>
    <s v="Talento Humano, Recursos Físicos y Tecnológicos"/>
    <x v="2"/>
    <s v="Asesor Despacho_x000a_(Oficina TIC)"/>
  </r>
  <r>
    <s v="Gestión con valores para resultados"/>
    <s v="Defensa Jurídica"/>
    <s v="Continuar trabajando para mantener los resultados alcanzados y propender por un mejoramiento continuo."/>
    <s v="Tasa de éxito procesal."/>
    <s v="INCREMENTO"/>
    <n v="3"/>
    <n v="1"/>
    <n v="0"/>
    <n v="0"/>
    <n v="0"/>
    <n v="0"/>
    <m/>
    <m/>
    <n v="1"/>
    <m/>
    <s v="SI"/>
    <n v="0"/>
    <s v="x"/>
    <s v="x"/>
    <s v="x"/>
    <s v="4"/>
    <s v=""/>
    <m/>
    <m/>
    <m/>
    <n v="0"/>
    <s v="La Secretaría Jurídica cuenta con indicadores adoptador en el SIGC, para la medición de la tasa de éxito procesal, los cuales se miden semestral y anualmente, por tanto se realizará el cálculo del indicador en el mes de diciembre de 2021, cumpliendo con el cronograma del presente plan."/>
    <s v="Talento Humano, Recursos Físicos y Tecnológicos"/>
    <x v="5"/>
    <s v="Asesor de Despacho _x000a_(Secretaría Jurídica)"/>
  </r>
  <r>
    <s v="Gestión con valores para resultados"/>
    <s v="Defensa Jurídica"/>
    <s v="Continuar trabajando para mantener los resultados alcanzados y propender por un mejoramiento continuo."/>
    <s v="Plan de acción del comité de conciliación vigencia 2022."/>
    <s v="INCREMENTO"/>
    <n v="1"/>
    <n v="1"/>
    <n v="0"/>
    <n v="0"/>
    <n v="0"/>
    <n v="0"/>
    <m/>
    <n v="1"/>
    <m/>
    <m/>
    <s v="SI"/>
    <n v="0"/>
    <s v="x"/>
    <n v="0"/>
    <n v="0"/>
    <s v="4"/>
    <s v=""/>
    <m/>
    <m/>
    <m/>
    <n v="0"/>
    <s v="El plan de acción del comité de conciliaciones para la vigencia 2022 se realizará durante el último trimestre de 2021 como lo establece el cronograma del presente plan."/>
    <s v="Talento Humano, Recursos Físicos y Tecnológicos"/>
    <x v="5"/>
    <s v="Profesional Especializado_x000a_(Secretaría Jurídica)"/>
  </r>
  <r>
    <s v="Gestión con valores para resultados"/>
    <s v="Servicio al ciudadano"/>
    <s v="Realizar de forma periódica un análisis de la suficiencia del talento humano asignado a cada uno de los canales de atención. "/>
    <s v="Diagnóstico de talento humano y/o herramientas para los diferentes canales de atención."/>
    <s v="INCREMENTO"/>
    <n v="1"/>
    <n v="1"/>
    <n v="0"/>
    <n v="0"/>
    <n v="0"/>
    <n v="0"/>
    <m/>
    <m/>
    <n v="1"/>
    <m/>
    <s v="SI"/>
    <n v="0"/>
    <n v="0"/>
    <s v="x"/>
    <n v="0"/>
    <s v="4"/>
    <s v=""/>
    <m/>
    <m/>
    <m/>
    <n v="0"/>
    <s v="La actividad se cumplirá en el primer semestre de 2022, de acuerdo con el cronograma establecido en el presente plan."/>
    <s v="Talento Humano, Recursos Físicos y Tecnológicos"/>
    <x v="0"/>
    <s v="Profesional Especializado_x000a_(Secretaría Administrativa)"/>
  </r>
  <r>
    <s v="Gestión con valores para resultados"/>
    <s v="Servicio al ciudadano"/>
    <s v="Alinear la política o estrategia de servicio al ciudadano con el plan sectorial, Plan Nacional de Desarrollo y/o Plan de Desarrollo Territorial."/>
    <s v="Estrategia de servicio al ciudadano articulada con el Plan de Desarrollo Municipal e implementada."/>
    <s v="MANTENIMIENTO"/>
    <n v="4"/>
    <n v="1"/>
    <n v="0.6"/>
    <n v="0"/>
    <n v="0"/>
    <n v="0"/>
    <n v="1"/>
    <n v="1"/>
    <n v="1"/>
    <n v="1"/>
    <s v="SI"/>
    <s v="x"/>
    <s v="x"/>
    <s v="x"/>
    <s v="x"/>
    <s v="2"/>
    <n v="0.6"/>
    <m/>
    <m/>
    <m/>
    <n v="0.15"/>
    <s v="El día 18 de agosto de 2021 se adoptó la estrategia para la implementación de acciones de mejora en la atención y servicio a la ciudadanía de la Alcaldía de Bucaramanga 2021-2013, la cual se encuentra alineada con las metas del plan de desarrollo Bucaramanga, ciudad de oportunidades 2020-2023 y se está implementando."/>
    <s v="Talento Humano, Recursos Físicos y Tecnológicos"/>
    <x v="0"/>
    <s v="Secretario Administrativo _x000a_(Secretaría Administrativa)"/>
  </r>
  <r>
    <s v="Gestión con valores para resultados"/>
    <s v="Servicio al ciudadano"/>
    <s v="Aprobar recursos para la contratación de talento humano que atienda las necesidades de los grupos de valor, con el fin de promover la accesibilidad y atender las necesidades particulares."/>
    <s v="Contrato de servicios de interpretación de Lengua de Señas Colombiana."/>
    <s v="INCREMENTO"/>
    <n v="2"/>
    <n v="1"/>
    <n v="0.1"/>
    <n v="0"/>
    <n v="0"/>
    <n v="0"/>
    <m/>
    <n v="1"/>
    <m/>
    <m/>
    <s v="SI"/>
    <n v="0"/>
    <s v="x"/>
    <s v="x"/>
    <n v="0"/>
    <s v="1"/>
    <n v="0.1"/>
    <m/>
    <m/>
    <m/>
    <n v="0.1"/>
    <s v="Se aprobó el proyecto BPIN No. 2021680010139, para realizar la contratación de prestación de servicios para 2 personas (interprete de lengua de señas colombiana)."/>
    <s v="Talento Humano, Recursos Físicos y Tecnológicos"/>
    <x v="0"/>
    <s v="Profesional Especializado_x000a_(Secretaría Administrativa)"/>
  </r>
  <r>
    <s v="Gestión con valores para resultados"/>
    <s v="Servicio al ciudadano"/>
    <s v="Aprobar recursos para la adquisición e instalación de tecnología que permita y facilite la comunicación de personas con discapacidad auditiva, con el fin de promover la accesibilidad y atender las necesidades particulares."/>
    <s v="Video traducido en el Lengua de Señas Colombiana."/>
    <s v="INCREMENTO"/>
    <n v="2"/>
    <n v="1"/>
    <n v="0.1"/>
    <n v="0"/>
    <n v="0"/>
    <n v="0"/>
    <m/>
    <n v="1"/>
    <m/>
    <m/>
    <s v="SI"/>
    <n v="0"/>
    <s v="x"/>
    <s v="x"/>
    <n v="0"/>
    <s v="1"/>
    <n v="0.1"/>
    <m/>
    <m/>
    <m/>
    <n v="0.1"/>
    <s v="Se aprobó el proyecto BPIN No. 2021680010139, para realizar la contratación de prestación de servicios para 2 personas (intérpretes de lengua de señas colombiana), quienes apoyarán en la traducción de videos en la lengua de señas colombiana."/>
    <s v="Talento Humano, Recursos Físicos y Tecnológicos"/>
    <x v="0"/>
    <s v="Profesional Especializado_x000a_(Secretaría Administrativa)"/>
  </r>
  <r>
    <s v="Gestión con valores para resultados"/>
    <s v="Servicio al ciudadano"/>
    <s v="Diseñar los indicadores para medir las características y preferencias de los ciudadanos en la medición y seguimiento del desempeño en el marco de la política de servicio al ciudadano de la entidad. Desde el sistema de control interno efectuar su verificación."/>
    <s v="Informe de caracterización de los ciudadanos."/>
    <s v="INCREMENTO"/>
    <n v="1"/>
    <n v="1"/>
    <n v="0.4"/>
    <n v="0"/>
    <n v="0"/>
    <n v="0"/>
    <m/>
    <n v="1"/>
    <m/>
    <m/>
    <s v="SI"/>
    <n v="0"/>
    <s v="x"/>
    <n v="0"/>
    <n v="0"/>
    <s v="1"/>
    <n v="0.4"/>
    <m/>
    <m/>
    <m/>
    <n v="0.4"/>
    <s v="Se aplicaron las encuestas de caracterización y se está realizando la tabulación de los datos para realizar el informe de caracterización de los ciudadanos."/>
    <s v="Talento Humano, Recursos Físicos y Tecnológicos"/>
    <x v="0"/>
    <s v="Profesional Especializado_x000a_(Secretaría Administrativa)"/>
  </r>
  <r>
    <s v="Gestión con valores para resultados"/>
    <s v="Servicio al ciudadano"/>
    <s v="Disponer, de acuerdo con las capacidades de la entidad de un canal de atención itinerante (ejemplo, puntos móviles de atención, ferias, caravanas de servicio, etc.) para la ciudadanía."/>
    <s v="Informe de la participación en las  ferias institucionales, como canal itinerante de atención a la ciudadanía."/>
    <s v="INCREMENTO"/>
    <n v="2"/>
    <n v="2"/>
    <n v="1"/>
    <n v="0"/>
    <n v="0"/>
    <n v="0"/>
    <n v="1"/>
    <n v="1"/>
    <m/>
    <m/>
    <s v="SI"/>
    <s v="x"/>
    <s v="x"/>
    <n v="0"/>
    <n v="0"/>
    <s v="2"/>
    <n v="1"/>
    <m/>
    <m/>
    <m/>
    <n v="0.5"/>
    <s v="Se elaboró un informe con corte a 30 de septiembre de 2021, "/>
    <s v="Talento Humano, Recursos Físicos y Tecnológicos"/>
    <x v="0"/>
    <s v="Profesional Especializado_x000a_(Secretaría Administrativa)"/>
  </r>
  <r>
    <s v="Gestión con valores para resultados"/>
    <s v="Servicio al ciudadano"/>
    <s v="Instalar señalización en otras lenguas o idiomas en la entidad._x000a_"/>
    <s v="Adecuaciones en el Centro de Atención Municipal Especializado CAME, para facilitar el ingreso y la atención a los ciudadanos en condición de discapacidad. "/>
    <s v="INCREMENTO"/>
    <n v="1"/>
    <n v="1"/>
    <n v="0.1"/>
    <n v="0"/>
    <n v="0"/>
    <n v="0"/>
    <m/>
    <n v="1"/>
    <m/>
    <m/>
    <s v="SI"/>
    <n v="0"/>
    <s v="x"/>
    <n v="0"/>
    <n v="0"/>
    <s v="1"/>
    <n v="0.1"/>
    <m/>
    <m/>
    <m/>
    <n v="0.1"/>
    <s v="Se aprobó el proyecto BPIN No. 2021680010139, para realizar la contratación de &quot;COMPRA E INSTALACION DE SEÑALETICA PARA EL CENTRO ADMINISTRATIVO MUNICIPAL Y DEMÁS CENTROS EXTERNOS DE LA ALCALDIA DE BUCARAMANGA QUE LO REQUIERAN&quot; señalética para realizar las adecuaciones en el Centro de Atención Municipal especializado CAME, para facilitar el ingreso y la atención a los ciudadanos en condición de discapacidad."/>
    <s v="Talento Humano, Recursos Físicos y Tecnológicos"/>
    <x v="0"/>
    <s v="Profesional Especializado_x000a_(Secretaría Administrativa)"/>
  </r>
  <r>
    <s v="Gestión con valores para resultados"/>
    <s v="Servicio al ciudadano"/>
    <s v="Adecuar canales de atención virtuales para garantizar la atención de personas con discapacidad, adultos mayores, niños, etnias y otros grupos de valor."/>
    <s v="Canal de atención virtual adecuado para la  atención de personas con discapacidad, adultos mayores, niños, etnias y otros grupos de valor."/>
    <s v="INCREMENTO"/>
    <n v="1"/>
    <n v="1"/>
    <n v="0"/>
    <n v="0"/>
    <n v="0"/>
    <n v="0"/>
    <m/>
    <m/>
    <n v="1"/>
    <m/>
    <s v="SI"/>
    <n v="0"/>
    <n v="0"/>
    <s v="x"/>
    <n v="0"/>
    <s v="4"/>
    <s v=""/>
    <m/>
    <m/>
    <m/>
    <n v="0"/>
    <s v="Actualmente se esta en proceso de diseñar un canal de atención virtual que permita mejorar la interacción de estos grupos de ciudadanos con la entidad."/>
    <n v="0"/>
    <x v="2"/>
    <s v="Asesor Despacho_x000a_(Oficina TIC)"/>
  </r>
  <r>
    <s v="Gestión con valores para resultados"/>
    <s v="Servicio al ciudadano"/>
    <s v="Contar con aplicaciones móviles, de acuerdo con las capacidades de la entidad, como estrategia para interactuar de manera virtual con los ciudadanos."/>
    <s v="Aplicación móvil implementada para interactuar con los ciudadanos."/>
    <s v="INCREMENTO"/>
    <n v="1"/>
    <n v="1"/>
    <n v="0"/>
    <n v="0"/>
    <n v="0"/>
    <n v="0"/>
    <m/>
    <m/>
    <m/>
    <n v="1"/>
    <s v="SI"/>
    <n v="0"/>
    <n v="0"/>
    <n v="0"/>
    <s v="x"/>
    <s v="4"/>
    <s v=""/>
    <m/>
    <m/>
    <m/>
    <n v="0"/>
    <s v="Aun no se ha avanzado en este ítem debido a que esta planeado para ser realizado en el segundo trimestre del 2022."/>
    <n v="0"/>
    <x v="2"/>
    <s v="Asesor Despacho_x000a_(Oficina TIC)"/>
  </r>
  <r>
    <s v="Gestión con valores para resultados"/>
    <s v="Racionalización de trámites"/>
    <s v="Implementar la estrategia de racionalización de trámites – Plan Anticorrupción y Atención al Ciudadano para la vigencia 2021 y se encuentra registrada en la plataforma del SUIT."/>
    <s v="Seguimiento en el SUIT a las actividades a realizar para el cumplimiento de los trámites y procedimientos (OPAS) priorizados para la racionalización."/>
    <s v="INCREMENTO"/>
    <n v="4"/>
    <n v="4"/>
    <n v="1"/>
    <n v="0"/>
    <n v="0"/>
    <n v="0"/>
    <n v="1"/>
    <n v="1"/>
    <n v="1"/>
    <n v="1"/>
    <s v="SI"/>
    <s v="x"/>
    <s v="x"/>
    <s v="x"/>
    <s v="x"/>
    <s v="2"/>
    <n v="1"/>
    <m/>
    <m/>
    <m/>
    <n v="0.25"/>
    <s v="La Secretaría de Planeación realizó el primer seguimiento con corte a 30 de septiembre a la estrategia de racionalización de trámites, la cual contiene 10 trámites y procedimientos (OPAS). De la cual se tiene como evidencia, actas de las reunionenes organizadas con OATIC, correos y matriz de seguimiento diligenciada del componente 2."/>
    <s v="Talento Humano, Recursos Físicos y Tecnológicos"/>
    <x v="1"/>
    <s v="Profesional Universitario_x000a_(Secretaría de Planeación)"/>
  </r>
  <r>
    <s v="Gestión con valores para resultados"/>
    <s v="Racionalización de trámites"/>
    <s v="Implementar la estrategia de racionalización de trámites – Plan Anticorrupción y Atención al Ciudadano para la vigencia 2021 y se encuentra registrada en la plataforma del SUIT."/>
    <s v="Módulo del SUIT diligenciado de acuerdo a la estrategia anti-trámite incluido en el PAAC 2021 y PAAC 2022"/>
    <s v="MANTENIMIENTO"/>
    <n v="3"/>
    <n v="1"/>
    <n v="1"/>
    <n v="0"/>
    <n v="0"/>
    <n v="0"/>
    <n v="1"/>
    <n v="1"/>
    <n v="1"/>
    <m/>
    <s v="SI"/>
    <s v="x"/>
    <s v="x"/>
    <s v="x"/>
    <n v="0"/>
    <s v="2"/>
    <n v="1"/>
    <m/>
    <m/>
    <m/>
    <n v="0.25"/>
    <s v="La Secretaría de Planeación realizó ajuste a 3 trámites de la estrategia de Racionalización, los cuales fueron presentados y aprobados en el Comité Institucional de Gestión y Desempeño MIPG. Se cuenta como evidencia el PAAC 2021 ajustado 4, link de publicación y acta."/>
    <s v="Talento Humano, Recursos Físicos y Tecnológicos"/>
    <x v="1"/>
    <s v="Profesional Universitario_x000a_(Secretaría de Planeación)"/>
  </r>
  <r>
    <s v="Gestión con valores para resultados"/>
    <s v="Racionalización de trámites"/>
    <s v="Disponer en línea los trámites de la entidad, que sean susceptibles de disponerse en línea."/>
    <s v="Diagnóstico de los trámites de la entidad, susceptibles de disponerse en línea."/>
    <s v="INCREMENTO"/>
    <n v="1"/>
    <n v="1"/>
    <n v="0.5"/>
    <n v="0"/>
    <n v="0"/>
    <n v="0"/>
    <m/>
    <n v="1"/>
    <m/>
    <m/>
    <s v="SI"/>
    <n v="0"/>
    <s v="x"/>
    <n v="0"/>
    <n v="0"/>
    <s v="1"/>
    <n v="0.5"/>
    <m/>
    <m/>
    <m/>
    <n v="0.5"/>
    <s v="De acuerdo a lo establecido en el PAAC , los tramites susceptibles de esta en línea son 10, de los cuales actualmente 8 ya se encuentran en línea. De acuerdo a los cronogramas y compromisos establecidos se espera que el total de estos tramites queden implementados a diciembre de 2021."/>
    <s v="Talento Humano, Recursos Físicos y Tecnológicos"/>
    <x v="2"/>
    <s v="Asesor Despacho_x000a_(Oficina TIC)"/>
  </r>
  <r>
    <s v="Gestión con valores para resultados"/>
    <s v="Racionalización de trámites"/>
    <s v="Implementar acciones de racionalización que permitan reducir los pasos de los trámites / otros procedimientos administrativos de la entidad."/>
    <s v="Estrategia de racionalización de trámites y procedimientos de la entidad fortalecida."/>
    <s v="MANTENIMIENTO"/>
    <n v="4"/>
    <n v="1"/>
    <n v="1"/>
    <n v="0"/>
    <n v="0"/>
    <n v="0"/>
    <n v="1"/>
    <n v="1"/>
    <n v="1"/>
    <n v="1"/>
    <s v="SI"/>
    <s v="x"/>
    <s v="x"/>
    <s v="x"/>
    <s v="x"/>
    <s v="2"/>
    <n v="1"/>
    <m/>
    <m/>
    <m/>
    <n v="0.25"/>
    <s v="La Secretaría de Planeación ha venido fortaleciendo la estrategia de racionalización de trámites por medio del seguimiento realizado a las diferentes Secretarías en mesas de trabajo. Se presenta como evidencia actas de reunión.  "/>
    <s v="Talento Humano, Recursos Físicos y Tecnológicos"/>
    <x v="1"/>
    <s v="Profesional Universitario_x000a_(Secretaría de Planeación)"/>
  </r>
  <r>
    <s v="Gestión con valores para resultados"/>
    <s v="Racionalización de trámites"/>
    <s v="Implementar la Guía metodológica de buenas prácticas de racionalización de trámites ."/>
    <s v="Guía metodológica de buenas prácticas de racionalización de trámites implementada."/>
    <s v="INCREMENTO"/>
    <n v="1"/>
    <n v="1"/>
    <n v="0.1"/>
    <n v="0"/>
    <n v="0"/>
    <n v="0"/>
    <m/>
    <n v="1"/>
    <m/>
    <m/>
    <s v="SI"/>
    <n v="0"/>
    <s v="x"/>
    <n v="0"/>
    <n v="0"/>
    <s v="1"/>
    <n v="0.1"/>
    <m/>
    <m/>
    <m/>
    <n v="0.1"/>
    <s v="Se esta avanzando en la estrategia para el diseño e implementación de la guía de buenas practicas, pero este avance depende de que implementación de la estrategia de racionalización de tramites que debe implementar la entidad, se organizaran mesas de trabajo con la Secretaría de Planeación para poder unificar criterios y establecer la estrategia de avance."/>
    <s v="Talento Humano, Recursos Físicos y Tecnológicos"/>
    <x v="2"/>
    <s v="Asesor Despacho_x000a_(Oficina TIC)"/>
  </r>
  <r>
    <s v="Gestión con valores para resultados"/>
    <s v="Racionalización de trámites"/>
    <s v="Dar a conocer a los grupos de valor los beneficios que obtuvieron gracias a las acciones de racionalización de los trámites / otros procedimientos administrativos que implementó la entidad."/>
    <s v="Brief de beneficios obtenidos por racionalización de trámites, publicado, según requerimientos."/>
    <s v="MANTENIMIENTO"/>
    <n v="2"/>
    <n v="1"/>
    <n v="1"/>
    <n v="0"/>
    <n v="0"/>
    <n v="0"/>
    <m/>
    <n v="1"/>
    <m/>
    <n v="1"/>
    <s v="SI"/>
    <n v="0"/>
    <s v="x"/>
    <n v="0"/>
    <s v="x"/>
    <s v="1"/>
    <n v="1"/>
    <m/>
    <m/>
    <m/>
    <n v="0.25"/>
    <s v="Se atendieron 3 requerimientos para comunicar gráficamente el nuevo canal de atención al ciudadano del INVISBU, el punto de atención de la Dirección de Tránsito en el Centro de Atención Municipal Especializado CAME, y el trámite en línea de categorización de parqueaderos de la Secretaría del Interior."/>
    <s v="Talento Humano, Recursos Físicos y Tecnológicos"/>
    <x v="6"/>
    <s v="Jefe de Prensa y Comunicaciones_x000a_(Oficina de Prensa y Comunicaciones)"/>
  </r>
  <r>
    <s v="Gestión con valores para resultados"/>
    <s v="Participación ciudadana en la gestión pública"/>
    <s v="Emplear diferentes medios digitales en los ejercicios de participación realizados por la entidad."/>
    <s v="Viabilidad técnica de obras de presupuestos participativos 2021"/>
    <s v="INCREMENTO"/>
    <n v="1"/>
    <n v="1"/>
    <n v="0"/>
    <n v="0"/>
    <n v="0"/>
    <n v="0"/>
    <m/>
    <n v="1"/>
    <m/>
    <m/>
    <s v="SI"/>
    <n v="0"/>
    <s v="x"/>
    <n v="0"/>
    <n v="0"/>
    <s v="4"/>
    <s v=""/>
    <m/>
    <m/>
    <m/>
    <n v="0"/>
    <n v="0"/>
    <s v="Talento Humano, Recursos Financieros, Físicos y Tecnológicos"/>
    <x v="1"/>
    <s v="Subsecretario de Despacho_x000a_(Secretaría de Planeación)"/>
  </r>
  <r>
    <s v="Gestión con valores para resultados"/>
    <s v="Participación ciudadana en la gestión pública"/>
    <s v="Emplear diferentes medios digitales en los ejercicios de participación realizados por la entidad."/>
    <s v="Viabilidad técnica de obras de presupuestos participativos 2022"/>
    <s v="INCREMENTO"/>
    <n v="1"/>
    <n v="1"/>
    <n v="0"/>
    <n v="0"/>
    <n v="0"/>
    <n v="0"/>
    <m/>
    <m/>
    <n v="1"/>
    <m/>
    <s v="SI"/>
    <n v="0"/>
    <n v="0"/>
    <s v="x"/>
    <n v="0"/>
    <s v="4"/>
    <s v=""/>
    <m/>
    <m/>
    <m/>
    <n v="0"/>
    <n v="0"/>
    <s v="Talento Humano, Recursos Financieros, Físicos y Tecnológicos"/>
    <x v="1"/>
    <s v="Subsecretario de Despacho_x000a_(Secretaría de Planeación)"/>
  </r>
  <r>
    <s v="Gestión con valores para resultados"/>
    <s v="Participación ciudadana en la gestión pública"/>
    <s v="Establecer actividades para informar directamente a los grupos de valor sobre los resultados de su participación en la gestión mediante el envío de información o la realización de reuniones o encuentros."/>
    <s v="Obras adjudicadas del ejercicio de presupuestos participativos vigencia 2020."/>
    <s v="INCREMENTO"/>
    <n v="2"/>
    <n v="1"/>
    <n v="0.75"/>
    <n v="0"/>
    <n v="0"/>
    <n v="0"/>
    <m/>
    <n v="0.8"/>
    <n v="0.2"/>
    <m/>
    <s v="SI"/>
    <n v="0"/>
    <s v="x"/>
    <s v="x"/>
    <n v="0"/>
    <s v="1"/>
    <n v="0.75"/>
    <m/>
    <m/>
    <m/>
    <n v="0.75"/>
    <s v="Se realizó la adjudicación de la adecuación de andenes, escaleras y pasamanos, viabilizados por el ejercicio de presupuestos participativos, mediante el proceso de contratación SI-LP-003-2020, el cual fue adjudicado el 4 de diciembre de 2020. Se realizó la adjudicación de mejoramiento y adecuación de equipamientos urbanos, mediente el ejercicio de presupuestos participativos, mediente le proceso de contratación SI-LP-004-2020, el cual fue adjudicado el 11 de diciembre de 2020. Se adjudicó el proceso de contratación SI-LP-001-2021 para el mejoramiento de la red víal urbana en el municipio de Bucaramanga, el cual incluye presupuestos participativos, de igual forma se está estructurando el proyecto para el mantenimiento de la red de aducción de acueducto veredal, inciará el proceso licitatorio la primera semana del mes de noviembre, y el equipamiento urbano será adjudicado antes de finalizar el año 2021 con vigencias futuras, con lo cual se daría por terminada la adjudicación de los presupuestos participativos vigencia 2020."/>
    <s v="Talento Humano, Recursos Financieros, Físicos y Tecnológicos"/>
    <x v="7"/>
    <s v="Secretario de Despacho_x000a_(Secretaría de Infraestructura)"/>
  </r>
  <r>
    <s v="Gestión con valores para resultados"/>
    <s v="Participación ciudadana en la gestión pública"/>
    <s v="Ejecutar el cronograma de acuerdos escolares, recepción de documentación, visitas a las instituciones educativas, formulación del proyecto para la posterior emisión de la resolución de transferencia."/>
    <s v="Resolución de transferencia de los recursos del presupuesto a las IE beneficiadas de los proyectos viabilizados de Acuerdos Escolares 2020."/>
    <s v="INCREMENTO"/>
    <n v="1"/>
    <n v="2"/>
    <n v="1"/>
    <n v="0"/>
    <n v="0"/>
    <n v="0"/>
    <m/>
    <n v="2"/>
    <m/>
    <m/>
    <s v="SI"/>
    <n v="0"/>
    <s v="x"/>
    <n v="0"/>
    <n v="0"/>
    <s v="1"/>
    <n v="0.5"/>
    <m/>
    <m/>
    <m/>
    <n v="0.5"/>
    <s v="En cumplimiento de la meta se formuló el primer proyecto de inversión denominado &quot;DOTACIÓN DE EQUIPOS, MULTIMEDIA, MATERIAL DIDÁCTICO Y MOBILIARIO ESCOLAR PARA LAS INSTITUCIONES EDUCATIVAS OFICIALES DEL MUNICIPIO&quot; certificado y  registrado en plataforma SUIFP-DNP por parte del Banco de Programas y Proyectos de Inversión Municipal - con  BPPIM 2021680010117 por un valor de $1.157.740.638,05. En el momento se expidieron el plan de compras, CDP, RP  y se  encuentran en proceso de elaboración de la resolución para la realización de la transferencia de los recursos en el marco de este proyecto._x000a__x000a_Queda pendiente la formulación y presentación del segundo proyecto de infraestructura educativa."/>
    <s v="Talento Humano, Recursos Financieros, Físicos y Tecnológicos"/>
    <x v="8"/>
    <s v="Secretario de Despacho_x000a_(Secretaría de Educación)"/>
  </r>
  <r>
    <s v="Gestión con valores para resultados"/>
    <s v="Participación ciudadana en la gestión pública"/>
    <s v="Considerar los resultados de los espacios de participación y/o rendición de cuentas con ciudadanos para llevar a cabo mejoras a los procesos y procedimientos de la entidad."/>
    <s v="Rendición de cuentas de la implementación de la estrategia general de presupuestos participativos realizada."/>
    <s v="INCREMENTO"/>
    <n v="2"/>
    <n v="2"/>
    <n v="0"/>
    <n v="0"/>
    <n v="0"/>
    <n v="0"/>
    <m/>
    <n v="1"/>
    <n v="1"/>
    <m/>
    <s v="SI"/>
    <n v="0"/>
    <s v="x"/>
    <s v="x"/>
    <n v="0"/>
    <s v="4"/>
    <s v=""/>
    <m/>
    <m/>
    <m/>
    <n v="0"/>
    <n v="0"/>
    <s v="Talento Humano, Recursos Financieros, Físicos y Tecnológicos"/>
    <x v="1"/>
    <s v="Subsecretario de Despacho_x000a_(Secretaría de Planeación)"/>
  </r>
  <r>
    <s v="Gestión con valores para resultados"/>
    <s v="Participación ciudadana en la gestión pública"/>
    <s v="Formular planes de mejora eficaces que contribuyan a satisfacer las necesidades identificadas y priorizadas por los diferentes grupos de valor."/>
    <s v="Acuerdos de comuna y/o escolares vigencia 2021 formulados."/>
    <s v="INCREMENTO"/>
    <n v="2"/>
    <n v="2"/>
    <n v="0"/>
    <n v="0"/>
    <n v="0"/>
    <n v="0"/>
    <m/>
    <n v="1"/>
    <n v="1"/>
    <m/>
    <s v="SI"/>
    <n v="0"/>
    <s v="x"/>
    <s v="x"/>
    <n v="0"/>
    <s v="4"/>
    <s v=""/>
    <m/>
    <m/>
    <m/>
    <n v="0"/>
    <n v="0"/>
    <s v="Talento Humano, Recursos Financieros, Físicos y Tecnológicos"/>
    <x v="1"/>
    <s v="Subsecretario de Despacho_x000a_(Secretaría de Planeación)"/>
  </r>
  <r>
    <s v="Gestión con valores para resultados"/>
    <s v="Participación ciudadana en la gestión pública"/>
    <s v="Emplear diferentes medios digitales en los ejercicios de participación realizados por la entidad."/>
    <s v="Mecanismo digital de participación ciudadana implementado."/>
    <s v="INCREMENTO"/>
    <n v="1"/>
    <n v="1"/>
    <n v="1"/>
    <n v="0"/>
    <n v="0"/>
    <n v="0"/>
    <n v="1"/>
    <m/>
    <m/>
    <m/>
    <s v="SI"/>
    <s v="x"/>
    <n v="0"/>
    <n v="0"/>
    <n v="0"/>
    <s v="2"/>
    <n v="1"/>
    <m/>
    <m/>
    <m/>
    <n v="1"/>
    <s v="Se implemento a través de la plataforma  bga400.bucaramanga.gov.co un mecanismo de participación ciudadana, donde los ciudadanos planteaban sus ideas de proyectos relacionados con diversas área de municipio. Https://bga400.bucaramanga.gov.co"/>
    <s v="Talento Humano, Recursos Financieros, Físicos y Tecnológicos"/>
    <x v="2"/>
    <s v="Asesor de despacho _x000a_(Oficina TIC)"/>
  </r>
  <r>
    <s v="Gestión con valores para resultados"/>
    <s v="Mejora normativa"/>
    <s v="Formular la guía de consulta pública en el proceso de producción normativa para el diseño y el proceso de construcción de proyectos normativos,  con el fin de garantizar la calidad y efectividad del servicio y garantizar a la ciudadanía la participación."/>
    <s v="Guía para realizar la consulta pública en el proceso de producción normativa"/>
    <s v="INCREMENTO"/>
    <n v="1"/>
    <n v="1"/>
    <n v="0"/>
    <n v="0"/>
    <n v="0"/>
    <n v="0"/>
    <m/>
    <n v="1"/>
    <m/>
    <m/>
    <s v="SI"/>
    <n v="0"/>
    <s v="x"/>
    <n v="0"/>
    <n v="0"/>
    <s v="4"/>
    <s v=""/>
    <m/>
    <m/>
    <m/>
    <n v="0"/>
    <s v="La Secretaría Jurídica se encuentra elaborando la guía para la consulta pública en el proceso de producción normativa y se dará el cumplimiento de acuerdo con lo establecido en el cronograma del presente plan."/>
    <s v="Talento Humano, Recursos Físicos y Tecnológicos"/>
    <x v="5"/>
    <s v="Subsecretario Jurídico_x000a_(Secretaría Jurídica)"/>
  </r>
  <r>
    <s v="Gestión con valores para resultados"/>
    <s v="Mejora normativa"/>
    <s v="Brindar información a la ciudadanía respecto a la competencia legal de la entidad  para emitir la norma de carácter general que se pretende con el desarrollo de los proyectos normativos contenidos dentro de la agenda regulatoria o lista de problemáticas."/>
    <s v="Creación de la Agenda regulatoria "/>
    <s v="INCREMENTO"/>
    <n v="1"/>
    <n v="1"/>
    <n v="0.5"/>
    <n v="0"/>
    <n v="0"/>
    <n v="0"/>
    <m/>
    <n v="1"/>
    <m/>
    <m/>
    <s v="SI"/>
    <n v="0"/>
    <s v="x"/>
    <n v="0"/>
    <n v="0"/>
    <s v="1"/>
    <n v="0.5"/>
    <m/>
    <m/>
    <m/>
    <n v="0.5"/>
    <s v="La Secretaría Jurídica se encuentra en el proceso de creación de la Agenda Regulatoria, documento en el cual se han realizado avances y se cuenta con un preliminar, el cual está en revisión y quedará adoptado durante el último trimestre de 2021, como está estipulado en el cronograma del presente plan."/>
    <s v="Talento Humano, Recursos Físicos y Tecnológicos"/>
    <x v="5"/>
    <s v="Subsecretario Jurídico_x000a_(Secretaría Jurídica)"/>
  </r>
  <r>
    <s v="Gestión con valores para resultados"/>
    <s v="Mejora normativa"/>
    <s v="Revisar durante el proceso de formulación de proyectos normativos las temáticas relevantes. "/>
    <s v="Lista de chequeo de revisión de actos administrativos."/>
    <s v="INCREMENTO"/>
    <n v="1"/>
    <n v="1"/>
    <n v="0"/>
    <n v="0"/>
    <n v="0"/>
    <n v="0"/>
    <m/>
    <n v="1"/>
    <m/>
    <m/>
    <s v="SI"/>
    <n v="0"/>
    <s v="x"/>
    <n v="0"/>
    <n v="0"/>
    <s v="4"/>
    <s v=""/>
    <m/>
    <m/>
    <m/>
    <n v="0"/>
    <s v="La Secretaría Jurídica  se encuentra revisando la lista de chequeo con el propósito de realizar los ajustes frente  a los proyectos normativos de temas relevantes, actividad que se cumplirá durante el último trimestre de 2021 como se encuentra establecido en el cronograma del presente plan."/>
    <s v="Talento Humano, Recursos Físicos y Tecnológicos"/>
    <x v="5"/>
    <s v="Subsecretario Jurídico_x000a_(Secretaría Jurídica)"/>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atriz Seguimiento Plan de Desarrollo 2020 - 2023"/>
    <s v="MANTENIMIENTO"/>
    <n v="4"/>
    <n v="1"/>
    <n v="1"/>
    <n v="0"/>
    <n v="0"/>
    <n v="0"/>
    <n v="1"/>
    <n v="1"/>
    <n v="1"/>
    <n v="1"/>
    <s v="SI"/>
    <s v="x"/>
    <s v="x"/>
    <s v="x"/>
    <s v="x"/>
    <s v="2"/>
    <n v="1"/>
    <m/>
    <m/>
    <m/>
    <n v="0.25"/>
    <s v="Se cuenta con la matriz de Seguimiento Plan de Desarrollo 2020 - 2023 con corte a 30 de septiembre de 2021, la cual se encuentra publicada en la página web Institucional."/>
    <s v="Talento Humano, Recursos Físicos y Tecnológicos"/>
    <x v="1"/>
    <s v="Profesional Especializado_x000a_(Secretaría Planeación)"/>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esas Seguimiento al Cumplimiento del Plan de Desarrollo 2020 - 2023 "/>
    <s v="INCREMENTO"/>
    <n v="2"/>
    <n v="2"/>
    <n v="1"/>
    <n v="0"/>
    <n v="0"/>
    <n v="0"/>
    <n v="1"/>
    <m/>
    <n v="1"/>
    <m/>
    <s v="SI"/>
    <s v="x"/>
    <n v="0"/>
    <s v="x"/>
    <n v="0"/>
    <s v="2"/>
    <n v="1"/>
    <m/>
    <m/>
    <m/>
    <n v="0.5"/>
    <s v="Seguimiento al Plan de Desarrollo con corte a junio 30 de 2021.  Fecha de publicación:  Agosto 2021"/>
    <s v="Talento Humano, Recursos Físicos y Tecnológicos"/>
    <x v="9"/>
    <s v="Jefe de Oficina_x000a_(Oficina Control Interno de Gestión)"/>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FURAG 2021"/>
    <s v="INCREMENTO"/>
    <n v="1"/>
    <n v="1"/>
    <n v="0"/>
    <n v="0"/>
    <n v="0"/>
    <n v="0"/>
    <m/>
    <m/>
    <n v="1"/>
    <m/>
    <s v="SI"/>
    <n v="0"/>
    <n v="0"/>
    <s v="x"/>
    <n v="0"/>
    <s v="4"/>
    <s v=""/>
    <m/>
    <m/>
    <m/>
    <n v="0"/>
    <n v="0"/>
    <s v="Talento Humano, Recursos Físicos y Tecnológicos"/>
    <x v="1"/>
    <s v="Profesional Especializado_x000a_(Secretaría Planeación)"/>
  </r>
  <r>
    <s v="Evaluación de Resultados"/>
    <s v="Seguimiento y evaluación del desempeño institucional "/>
    <s v="Informar a los grupos de valor los resultados de su participación en la gestión, mediante el envío de información y/o la realización de reuniones o encuentros."/>
    <s v="Actas, correos electrónicos, oficios en envío de información a los grupos de valor."/>
    <s v="MANTENIMIENTO"/>
    <n v="4"/>
    <n v="1"/>
    <n v="1"/>
    <n v="0"/>
    <n v="0"/>
    <n v="0"/>
    <n v="1"/>
    <n v="1"/>
    <n v="1"/>
    <n v="1"/>
    <s v="SI"/>
    <s v="x"/>
    <s v="x"/>
    <s v="x"/>
    <s v="x"/>
    <s v="2"/>
    <n v="1"/>
    <m/>
    <m/>
    <m/>
    <n v="0.25"/>
    <s v="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
    <s v="Talento Humano, Recursos Físicos y Tecnológicos"/>
    <x v="1"/>
    <s v="Profesional Especializado_x000a_(Secretaría Planeación)"/>
  </r>
  <r>
    <s v="Información y Comunicación "/>
    <s v="Administración y archivos y Gestión documental"/>
    <s v="Incluir en el Sistema Integrado de Conservación, el plan de preservación digital a largo plazo."/>
    <s v="Plan de preservación digital a largo plazo que conforma el sistema integrado de conservación documental (SIC), actualizado y aprobado por el comité institucional de gestión y desempeño. "/>
    <s v="INCREMENTO"/>
    <n v="1"/>
    <n v="1"/>
    <n v="1"/>
    <n v="0"/>
    <n v="0"/>
    <n v="0"/>
    <m/>
    <n v="1"/>
    <m/>
    <m/>
    <s v="SI"/>
    <n v="0"/>
    <s v="x"/>
    <n v="0"/>
    <n v="0"/>
    <s v="1"/>
    <n v="1"/>
    <m/>
    <m/>
    <m/>
    <n v="1"/>
    <s v="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Elaborar y aprobar el documento Sistema Integrado de Conservación - SIC de la entidad."/>
    <s v="Plan de conservación documental actualizado, que conforma el sistema integrado de conservación documental (SIC), actualizado y aprobado por el comité institucional de gestión y desempeño. "/>
    <s v="INCREMENTO"/>
    <n v="1"/>
    <n v="1"/>
    <n v="1"/>
    <n v="0"/>
    <n v="0"/>
    <n v="0"/>
    <m/>
    <n v="1"/>
    <m/>
    <m/>
    <s v="SI"/>
    <n v="0"/>
    <s v="x"/>
    <n v="0"/>
    <n v="0"/>
    <s v="1"/>
    <n v="1"/>
    <m/>
    <m/>
    <m/>
    <n v="1"/>
    <s v="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Desarrollar los anexos, para elaborar las Tablas de Valoración Documental - TVD para organizar el Fondo Documental Acumulado de la entidad."/>
    <s v="Informe historia institucional con fines archivísticos (anexo a TVD)."/>
    <s v="INCREMENTO"/>
    <n v="1"/>
    <n v="1"/>
    <n v="0.7"/>
    <n v="0"/>
    <n v="0"/>
    <n v="0"/>
    <m/>
    <n v="1"/>
    <m/>
    <m/>
    <s v="SI"/>
    <n v="0"/>
    <s v="x"/>
    <n v="0"/>
    <n v="0"/>
    <s v="1"/>
    <n v="0.7"/>
    <m/>
    <m/>
    <m/>
    <n v="0.7"/>
    <s v="Se lleva un 70% de avance en la elaboración del Informe de la Historia Institucional con fines archivísticos de gran importancia para la elaboración de las TVD."/>
    <s v="Talento Humano, Recursos Físicos y Tecnológicos"/>
    <x v="0"/>
    <s v="Técnico Operativo_x000a_(Secretaría Administrativa)"/>
  </r>
  <r>
    <s v="Información y Comunicación "/>
    <s v="Administración y archivos y Gestión documental"/>
    <s v="Desarrollar los anexos, para elaborar las Tablas de Valoración Documental - TVD para organizar el Fondo Documental Acumulado de la entidad."/>
    <s v="Matriz de estructura orgánica reconstruida para los diferentes periodos de historia de la entidad (anexo a TVD)."/>
    <s v="INCREMENTO"/>
    <n v="1"/>
    <n v="1"/>
    <n v="0.7"/>
    <n v="0"/>
    <n v="0"/>
    <n v="0"/>
    <m/>
    <n v="1"/>
    <m/>
    <m/>
    <s v="SI"/>
    <n v="0"/>
    <s v="x"/>
    <n v="0"/>
    <n v="0"/>
    <s v="1"/>
    <n v="0.7"/>
    <m/>
    <m/>
    <m/>
    <n v="0.7"/>
    <s v="Se lleva un 70% de avance en la elaboración de la Matriz de estructura orgánica reconstruida para los diferentes periodos de Historia de la entidad, documento  de gran importancia para la elaboración de las TVD."/>
    <s v="Talento Humano, Recursos Físicos y Tecnológicos"/>
    <x v="0"/>
    <s v="Técnico Operativo_x000a_(Secretaría Administrativa)"/>
  </r>
  <r>
    <s v="Información y Comunicación "/>
    <s v="Administración y archivos y Gestión documental"/>
    <s v="Definir e implementar un proceso para la entrega de archivos por culminación de obligaciones contractuales."/>
    <s v="Procedimiento para la entrega de archivos por culminación de actividades contractuales."/>
    <s v="INCREMENTO"/>
    <n v="1"/>
    <n v="1"/>
    <n v="0.9"/>
    <n v="0"/>
    <n v="0"/>
    <n v="0"/>
    <m/>
    <m/>
    <n v="1"/>
    <m/>
    <s v="SI"/>
    <n v="0"/>
    <n v="0"/>
    <s v="x"/>
    <n v="0"/>
    <s v="1"/>
    <n v="0.9"/>
    <m/>
    <m/>
    <m/>
    <n v="0.9"/>
    <s v="Se lleva un 90% de avance en la elaboración del Procedimiento para definir  la entrega de archivo de gestión por culminación de actividades contractuales, terminado el procedimiento se dará inicio a la implementación del proceso."/>
    <s v="Talento Humano, Recursos Físicos y Tecnológicos"/>
    <x v="0"/>
    <s v="Técnico Operativo_x000a_(Secretaría Administrativa)"/>
  </r>
  <r>
    <s v="Información y Comunicación "/>
    <s v="Administración y archivos y Gestión documental"/>
    <s v="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
    <s v="PINAR actualizado, incluyendo el proceso e identificación de documentos relacionados con Derechos humanos."/>
    <s v="INCREMENTO"/>
    <n v="1"/>
    <n v="1"/>
    <n v="1"/>
    <n v="0"/>
    <n v="0"/>
    <n v="0"/>
    <m/>
    <n v="1"/>
    <m/>
    <m/>
    <s v="SI"/>
    <n v="0"/>
    <s v="x"/>
    <n v="0"/>
    <n v="0"/>
    <s v="1"/>
    <n v="1"/>
    <m/>
    <m/>
    <m/>
    <n v="1"/>
    <s v="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en curso.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Identificar los Fondos Documentales Acumulados de la entidad -FDA."/>
    <s v="Diagnóstico integral de archivo."/>
    <s v="INCREMENTO"/>
    <n v="1"/>
    <n v="1"/>
    <n v="1"/>
    <n v="0"/>
    <n v="0"/>
    <n v="0"/>
    <m/>
    <n v="1"/>
    <m/>
    <m/>
    <s v="SI"/>
    <n v="0"/>
    <s v="x"/>
    <n v="0"/>
    <n v="0"/>
    <s v="1"/>
    <n v="1"/>
    <m/>
    <m/>
    <m/>
    <n v="1"/>
    <s v="El Diagnóstico Integral de Archivo, fue elabor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Publicar el Cuadro de Clasificación Documental - CCD en la página web de la entidad._x000a_Publicar la Tabla de Retención Documental - TRD, en el sitio web de la entidad en la sección de transparencia."/>
    <s v="Publicación de las Tablas de Retención Documental y Cuadro de Clasificación Documental en la página web del Municipio "/>
    <s v="INCREMENTO"/>
    <n v="1"/>
    <n v="2"/>
    <n v="2"/>
    <n v="0"/>
    <n v="0"/>
    <n v="0"/>
    <m/>
    <n v="2"/>
    <m/>
    <m/>
    <s v="SI"/>
    <n v="0"/>
    <s v="x"/>
    <n v="0"/>
    <n v="0"/>
    <s v="1"/>
    <n v="1"/>
    <m/>
    <m/>
    <m/>
    <n v="1"/>
    <s v="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
    <s v="Talento Humano, Recursos Físicos y Tecnológicos"/>
    <x v="0"/>
    <s v="Técnico Operativo_x000a_(Secretaría Administrativa)"/>
  </r>
  <r>
    <s v="Información y Comunicación "/>
    <s v="Administración y archivos y Gestión documental"/>
    <s v="Realizar la eliminación de documentos, aplicando criterios técnicos."/>
    <s v="Acta de eliminación documental evidenciando la aplicación de los criterios técnicos archivísticos."/>
    <s v="INCREMENTO"/>
    <n v="1"/>
    <n v="1"/>
    <n v="0.3"/>
    <n v="0"/>
    <n v="0"/>
    <n v="0"/>
    <m/>
    <m/>
    <n v="1"/>
    <m/>
    <s v="SI"/>
    <n v="0"/>
    <n v="0"/>
    <s v="x"/>
    <n v="0"/>
    <s v="1"/>
    <n v="0.3"/>
    <m/>
    <m/>
    <m/>
    <n v="0.3"/>
    <s v="Se lleva un 30% de avance en la elaboración de inventarios de series sensibles a eliminación documental con aplicación de criterios técnicos archivísticos y se cumplirá cumpliendo con el cronograma establecido en el presente plan."/>
    <s v="Talento Humano, Recursos Físicos y Tecnológicos"/>
    <x v="0"/>
    <s v="Técnico Operativo_x000a_(Secretaría Administrativa)"/>
  </r>
  <r>
    <s v="Información y Comunicación "/>
    <s v="Transparencia, acceso a la información pública y lucha contra la corrupción"/>
    <s v="Ajustar el mapa de riesgos de corrupción por la materialización de estos."/>
    <s v="Plan Anticorrupción y de Atención al Ciudadano con apoyo en su formulación."/>
    <s v="INCREMENTO"/>
    <n v="2"/>
    <n v="1"/>
    <n v="0.5"/>
    <n v="0"/>
    <n v="0"/>
    <n v="0"/>
    <m/>
    <n v="0.8"/>
    <n v="0.2"/>
    <m/>
    <s v="SI"/>
    <n v="0"/>
    <s v="x"/>
    <s v="x"/>
    <n v="0"/>
    <s v="1"/>
    <n v="0.5"/>
    <m/>
    <m/>
    <m/>
    <n v="0.5"/>
    <s v="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_x000a_Asimismo se apoyarán las mesas de trabajo en el último trimestre de 2021, que se establezcan desde la secretaría de planeación para la formulación del PAAC y MRC, vigencia 2022."/>
    <s v="Talento Humano, Recursos Físicos y Tecnológicos"/>
    <x v="5"/>
    <s v="Secretario de Despacho_x000a_(Secretaría Jurídica)"/>
  </r>
  <r>
    <s v="Información y Comunicación "/>
    <s v="Transparencia, acceso a la información pública y lucha contra la corrupción"/>
    <s v="Comunicar internamente la información requerida para apoyar el funcionamiento del Sistema de Control Interno por medio de la estrategia de comunicación de la entidad. Desde el sistema de control interno efectuar su verificación."/>
    <s v="Información pública de interés de la ciudadanía divulgada proactivamente a nivel interno._x000a_"/>
    <s v="MANTENIMIENTO"/>
    <n v="4"/>
    <n v="1"/>
    <n v="1"/>
    <n v="0"/>
    <n v="0"/>
    <n v="0"/>
    <n v="1"/>
    <n v="1"/>
    <n v="1"/>
    <n v="1"/>
    <s v="SI"/>
    <s v="x"/>
    <s v="x"/>
    <s v="x"/>
    <s v="x"/>
    <s v="2"/>
    <n v="1"/>
    <m/>
    <m/>
    <m/>
    <n v="0.25"/>
    <s v="Entre julio y septiembre de 2021, se enviaron por correo institucional 35 comunicaciones relacionadas con información pública de interés de la ciudadanía."/>
    <s v="Talento Humano, Recursos Físicos y Tecnológicos"/>
    <x v="6"/>
    <s v="Jefe de Prensa_x000a_(Oficina de Prensa y Comunicaciones)"/>
  </r>
  <r>
    <s v="Información y Comunicación "/>
    <s v="Transparencia, acceso a la información pública y lucha contra la corrupción"/>
    <s v="Comunicar la información relevante de manera oportuna, confiable y segura, por parte de los líderes de los programas, proyectos, o procesos de la entidad en coordinación con sus equipos de trabajo. Desde el sistema de control interno efectuar su verificación."/>
    <s v="Información pública de interés de la ciudadanía publicada proactivamente, de acuerdo a las solicitudes realizadas por las Dependencias."/>
    <s v="MANTENIMIENTO"/>
    <n v="4"/>
    <n v="1"/>
    <n v="1"/>
    <n v="0"/>
    <n v="0"/>
    <n v="0"/>
    <n v="1"/>
    <n v="1"/>
    <n v="1"/>
    <n v="1"/>
    <s v="SI"/>
    <s v="x"/>
    <s v="x"/>
    <s v="x"/>
    <s v="x"/>
    <s v="2"/>
    <n v="1"/>
    <m/>
    <m/>
    <m/>
    <n v="0.25"/>
    <s v="La diferentes solicitudes de publicación de información que las áreas realizan han sido publicadas de acuerdo a los tiempos y en las secciones requeridas."/>
    <s v="Talento Humano, Recursos Físicos y Tecnológicos"/>
    <x v="2"/>
    <s v="Asesor TIC_x000a_(Oficina de las TIC)"/>
  </r>
  <r>
    <s v="Información y Comunicación "/>
    <s v="Transparencia, acceso a la información pública y lucha contra la corrupción"/>
    <s v="Formular planes de mejora que promuevan una gestión transparente y efectiva y además contribuyan a la mitigación de los riesgos de corrupción."/>
    <s v="Socializaciones de la Estrategia de Transparencia y Acceso a la Información Pública a los servidores públicos y contratistas desde el compromiso personal para el fortalecimiento institucional."/>
    <s v="INCREMENTO"/>
    <n v="3"/>
    <n v="10"/>
    <n v="0"/>
    <n v="0"/>
    <n v="0"/>
    <n v="0"/>
    <m/>
    <n v="4"/>
    <n v="3"/>
    <n v="3"/>
    <s v="SI"/>
    <n v="0"/>
    <s v="x"/>
    <s v="x"/>
    <s v="x"/>
    <s v="4"/>
    <s v=""/>
    <m/>
    <m/>
    <m/>
    <n v="0"/>
    <s v="Las socializaciones de la Estrategia de Transparencia se realizarán durante el último trimestre de 2021, cumpliend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Socialización y seguimiento de la resolución 1519 de 2020 y circular correspondiente en la cual se contemplan los estándares de accesibilidad."/>
    <s v="INCREMENTO"/>
    <n v="4"/>
    <n v="4"/>
    <n v="4"/>
    <n v="0"/>
    <n v="0"/>
    <n v="0"/>
    <n v="1"/>
    <n v="1"/>
    <n v="1"/>
    <n v="1"/>
    <s v="SI"/>
    <s v="x"/>
    <s v="x"/>
    <s v="x"/>
    <s v="x"/>
    <s v="2"/>
    <s v="100%"/>
    <m/>
    <m/>
    <m/>
    <n v="1"/>
    <s v="Se realizaron reuniones de socialización y seguimiento a la resolución 1519 de 2020 con los entes descentralizados y se generaron oficios para administración central de la Alcaldía de Bucaramanga, cumpliendo con el 100 del indicador establecido."/>
    <s v="Talento Humano, Recursos Físicos y Tecnológicos"/>
    <x v="5"/>
    <s v="Secretario de Despacho_x000a_(Secretaría Jurídica)_x000a_Transparencia"/>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Diagnóstico de los criterios diferenciales de accesibilidad con los que cuenta la entidad respecto de lo establecido por el ordenamiento jurídico."/>
    <s v="INCREMENTO"/>
    <n v="1"/>
    <n v="1"/>
    <n v="0"/>
    <n v="0"/>
    <n v="0"/>
    <n v="0"/>
    <m/>
    <m/>
    <n v="1"/>
    <m/>
    <s v="SI"/>
    <n v="0"/>
    <n v="0"/>
    <s v="x"/>
    <n v="0"/>
    <s v="4"/>
    <s v=""/>
    <m/>
    <m/>
    <m/>
    <n v="0"/>
    <s v="Se han expedido y comunicado dos circulares a las diferentes Secretarías de la alcaldía con información sobre estándares de criterios diferenciales y se realizó reunión para iniciar el diagnóstico de los criterios diferenciales de accesibilidad con los que cuenta la entidad."/>
    <s v="Talento Humano, Recursos Físicos y Tecnológicos"/>
    <x v="5"/>
    <s v="Secretario de Despacho_x000a_(Secretaría Jurídica)_x000a_Transparencia"/>
  </r>
  <r>
    <s v="Información y Comunicación "/>
    <s v="Transparencia, acceso a la información pública y lucha contra la corrupción"/>
    <s v="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
    <s v="Instrumentos de gestión de información pública actualizado. "/>
    <s v="INCREMENTO"/>
    <n v="1"/>
    <n v="1"/>
    <n v="1"/>
    <n v="0"/>
    <n v="0"/>
    <n v="0"/>
    <n v="1"/>
    <m/>
    <m/>
    <m/>
    <s v="SI"/>
    <s v="x"/>
    <n v="0"/>
    <n v="0"/>
    <n v="0"/>
    <s v="2"/>
    <n v="1"/>
    <m/>
    <m/>
    <m/>
    <n v="1"/>
    <s v="Se cuenta con el cumplimiento del 100%, los instrumentos de gestión pública se encuentran actualizados y publicados en la página web del municipio, en el siguiente link: https://www.bucaramanga.gov.co/transparencia/instrumentos-de-gestion-de-la-informacion/ "/>
    <s v="Talento Humano, Recursos Físicos y Tecnológicos"/>
    <x v="5"/>
    <s v="Secretario de Despacho_x000a_(Secretaría Jurídica)_x000a_Transparencia"/>
  </r>
  <r>
    <s v="Información y Comunicación "/>
    <s v="Transparencia, acceso a la información pública y lucha contra la corrupción"/>
    <s v="Implementar estrategias para la identificación y declaración de conflictos de interés que contemplen jornadas de sensibilización para divulgar las situaciones sobre conflictos de interés que puede enfrentar un servidor público."/>
    <s v="Socialización sobre los conflictos de intereses que enfrentan los servidores públicos."/>
    <s v="INCREMENTO"/>
    <n v="3"/>
    <n v="10"/>
    <n v="10"/>
    <n v="0"/>
    <n v="0"/>
    <n v="0"/>
    <m/>
    <n v="4"/>
    <n v="3"/>
    <n v="3"/>
    <s v="SI"/>
    <n v="0"/>
    <s v="x"/>
    <s v="x"/>
    <s v="x"/>
    <s v="1"/>
    <n v="1"/>
    <m/>
    <m/>
    <m/>
    <n v="1"/>
    <s v="Se realizaron socializaciones sobre acuerdos de transparencia y buenas prácticas de gestión y se firmaron pactos de transparencia  donde se incluye el tema de conflicto de interés para los gestores contractuales en las diferentes secretarías de la Alcaldía de Bucaramanga."/>
    <s v="Talento Humano, Recursos Físicos y Tecnológicos"/>
    <x v="5"/>
    <s v="Secretario de Despacho_x000a_(Secretaría Jurídica)_x000a_Transparencia"/>
  </r>
  <r>
    <s v="Información y Comunicación "/>
    <s v="Transparencia, acceso a la información pública y lucha contra la corrupción"/>
    <s v="Incluir diferentes medios de comunicación, acordes a la realidad de la entidad y a la pandemia, para divulgar la información en el proceso de rendición de cuentas."/>
    <s v="Estrategia de comunicaciones en el proceso de rendición de cuentas y divulgación proactiva de información elaborada"/>
    <s v="INCREMENTO"/>
    <n v="1"/>
    <n v="1"/>
    <n v="1"/>
    <n v="0"/>
    <n v="0"/>
    <n v="0"/>
    <n v="1"/>
    <m/>
    <m/>
    <m/>
    <s v="SI"/>
    <s v="x"/>
    <n v="0"/>
    <n v="0"/>
    <n v="0"/>
    <s v="2"/>
    <n v="1"/>
    <m/>
    <m/>
    <m/>
    <n v="1"/>
    <s v="La estrategia de rendición de cuentas se encuentra elaborada y publicada en la página web del municipio en el link_ https://www.bucaramanga.gov.co/sin-categoria/rendicion-de-cuentas-a-la-ciudadania/._x000a_Por tanto se cuenta con el cumplimiento del 100%."/>
    <s v="Talento Humano, Recursos Físicos y Tecnológicos"/>
    <x v="5"/>
    <s v="Secretario de Despacho_x000a_(Secretaría Jurídica)_x000a_Transparencia"/>
  </r>
  <r>
    <s v="Información y Comunicación "/>
    <s v="Transparencia, acceso a la información pública y lucha contra la corrupción"/>
    <s v="Llevar a cabo socialización sobre la importancia de la protección del derecho fundamental de petición con enfoque de prevención del daño antijurídico."/>
    <s v="Socialización sobre la importancia de la protección del derecho fundamental de petición con enfoque de prevención del daño antijurídico."/>
    <s v="INCREMENTO"/>
    <n v="2"/>
    <n v="2"/>
    <n v="0"/>
    <n v="0"/>
    <n v="0"/>
    <n v="0"/>
    <m/>
    <m/>
    <n v="1"/>
    <n v="1"/>
    <s v="SI"/>
    <n v="0"/>
    <n v="0"/>
    <s v="x"/>
    <s v="x"/>
    <s v="4"/>
    <s v=""/>
    <m/>
    <m/>
    <m/>
    <n v="0"/>
    <s v="Se realizarán las socializaciones  cumpliment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Crear e implementar la Comisión Territorial Ciudadana para la Lucha contra la Corrupción."/>
    <s v="Comisión Territorial Ciudadana para la Lucha contra la Corrupción creado e implementado."/>
    <s v="INCREMENTO"/>
    <n v="1"/>
    <n v="1"/>
    <n v="0"/>
    <n v="0"/>
    <n v="0"/>
    <n v="0"/>
    <m/>
    <m/>
    <m/>
    <n v="1"/>
    <s v="SI"/>
    <n v="0"/>
    <n v="0"/>
    <n v="0"/>
    <s v="x"/>
    <s v="4"/>
    <s v=""/>
    <m/>
    <m/>
    <m/>
    <n v="0"/>
    <s v="Se cumplirá la actividad durante el primer semestre de 2022, cumpliment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Articular la gestión de conflictos de interés como elemento dentro de la gestión del talento humano. Desde el sistema de control interno efectuar su verificación."/>
    <s v="Evaluación y verificación de la gestión de los registros de conflictos de interés, en el marco del comité institucional."/>
    <s v="INCREMENTO"/>
    <n v="1"/>
    <n v="1"/>
    <n v="0"/>
    <n v="0"/>
    <n v="0"/>
    <n v="0"/>
    <m/>
    <m/>
    <n v="1"/>
    <m/>
    <s v="SI"/>
    <n v="0"/>
    <n v="0"/>
    <s v="x"/>
    <n v="0"/>
    <s v="4"/>
    <s v=""/>
    <m/>
    <m/>
    <m/>
    <n v="0"/>
    <s v="Se cumplirá la actividad durante el primer semestre de 2022, cumpliment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Implementar canales de consulta y orientación para el manejo de conflictos de interés esto frente al control y sanción de los conflictos de interés. Desde el sistema de control interno efectuar su verificación._x000a__x000a_Este canal debe estar articulado con la Red Interinstitucional de Transparencia y Anticorrupción – RITA, a cargo de la Secretaría de Transparencia y deberá ser atendido por una persona de entera confianza del mandatario, que será denominado Oficial de Transparencia."/>
    <s v="Canal antifraude y de denuncia segura creado para el ciudadano, protegiendo al denunciante. "/>
    <s v="INCREMENTO"/>
    <n v="2"/>
    <n v="1"/>
    <n v="0"/>
    <n v="0"/>
    <n v="0"/>
    <n v="0"/>
    <m/>
    <m/>
    <n v="0.5"/>
    <n v="0.5"/>
    <s v="SI"/>
    <n v="0"/>
    <n v="0"/>
    <s v="x"/>
    <s v="x"/>
    <s v="4"/>
    <s v=""/>
    <m/>
    <m/>
    <m/>
    <n v="0"/>
    <s v="Se cumplirá la actividad durante el primer semestre de 2022, cumpliment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Participar en actividades para informar directamente a los grupos de valor sobre los resultados de su participación en la gestión mediante el envío de información o la realización de reuniones o encuentros."/>
    <s v="Feria de servicios o transparencia en la que participa la Secretaría Jurídica."/>
    <s v="INCREMENTO"/>
    <n v="4"/>
    <n v="4"/>
    <n v="4"/>
    <n v="0"/>
    <n v="0"/>
    <n v="0"/>
    <n v="1"/>
    <n v="1"/>
    <n v="1"/>
    <n v="1"/>
    <s v="SI"/>
    <s v="x"/>
    <s v="x"/>
    <s v="x"/>
    <s v="x"/>
    <s v="2"/>
    <s v="100%"/>
    <m/>
    <m/>
    <m/>
    <n v="1"/>
    <s v="Se ha asistido a las ferias institucionales organizadas en la vigencia 2021, desarrolladas en las diferentes comunas de la ciudad de Bucaramanga."/>
    <s v="Talento Humano, Recursos Físicos y Tecnológicos"/>
    <x v="5"/>
    <s v="Secretario de Despacho_x000a_(Secretaría Jurídica)_x000a_Transparencia"/>
  </r>
  <r>
    <s v="Información y Comunicación "/>
    <s v="Transparencia, acceso a la información pública y lucha contra la corrupción"/>
    <s v="Permitir que la entidad mejore los datos publicados a través de la atención de requerimientos de sus grupos de valor mediante la publicación de la información."/>
    <s v="PQRS que presentan con mayor frecuencia los ciudadanos para fortalecer la información proactiva en dichos asuntos analizadas."/>
    <s v="INCREMENTO"/>
    <n v="3"/>
    <n v="10"/>
    <n v="0"/>
    <n v="0"/>
    <n v="0"/>
    <n v="0"/>
    <m/>
    <n v="5"/>
    <n v="4"/>
    <n v="1"/>
    <s v="SI"/>
    <n v="0"/>
    <s v="x"/>
    <s v="x"/>
    <s v="x"/>
    <s v="4"/>
    <s v=""/>
    <m/>
    <m/>
    <m/>
    <n v="0"/>
    <s v="Se dará cumplimiento a la actividad durante el segundo trimestre de 2021, cumpliendo con el cronograma establecido en el presente plan."/>
    <s v="Talento Humano, Recursos Físicos y Tecnológicos"/>
    <x v="5"/>
    <s v="Secretario de Despacho_x000a_(Secretaría Jurídica)_x000a_Transparencia"/>
  </r>
  <r>
    <s v="Información y Comunicación "/>
    <s v="Transparencia, acceso a la información pública y lucha contra la corrupción"/>
    <s v="Actualizar el código de integridad."/>
    <s v="Código de integridad actualizado."/>
    <s v="INCREMENTO"/>
    <n v="1"/>
    <n v="1"/>
    <n v="0"/>
    <n v="0"/>
    <n v="0"/>
    <n v="0"/>
    <m/>
    <n v="1"/>
    <m/>
    <m/>
    <s v="SI"/>
    <n v="0"/>
    <s v="x"/>
    <n v="0"/>
    <n v="0"/>
    <s v="4"/>
    <s v=""/>
    <m/>
    <m/>
    <m/>
    <n v="0"/>
    <s v="Se dará cumplimiento a la actualización del Código de Integridad de conformidad con el cronograma establecido en el presente plan. "/>
    <s v="Talento Humano, Recursos Físicos y Tecnológicos"/>
    <x v="5"/>
    <s v="Secretario de Despacho_x000a_(Secretaría Jurídica)_x000a_Transparencia"/>
  </r>
  <r>
    <s v="Información y Comunicación "/>
    <s v="Transparencia, acceso a la información pública y lucha contra la corrupción"/>
    <s v="Elaborar la Estrategia de rendición de cuentas para la vigencia 2022 a partir de un ejercicio diagnóstico."/>
    <s v="Estrategia de Rendición de Cuentas vigencia 2022"/>
    <s v="INCREMENTO"/>
    <n v="1"/>
    <n v="1"/>
    <n v="0"/>
    <n v="0"/>
    <n v="0"/>
    <n v="0"/>
    <m/>
    <m/>
    <n v="1"/>
    <m/>
    <s v="SI"/>
    <n v="0"/>
    <n v="0"/>
    <s v="x"/>
    <n v="0"/>
    <s v="4"/>
    <s v=""/>
    <m/>
    <m/>
    <m/>
    <n v="0"/>
    <n v="0"/>
    <s v="Talento Humano, Recursos Físicos y Tecnológicos"/>
    <x v="1"/>
    <s v="Profesional Especializado_x000a_(Secretaría Planeación)"/>
  </r>
  <r>
    <s v="Información y Comunicación "/>
    <s v="Transparencia, acceso a la información pública y lucha contra la corrupción"/>
    <s v="Elaborar el Manual de rendición de cuentas."/>
    <s v="Manual Rendición de Cuentas"/>
    <s v="INCREMENTO"/>
    <n v="1"/>
    <n v="1"/>
    <n v="0.5"/>
    <n v="0"/>
    <n v="0"/>
    <n v="0"/>
    <m/>
    <n v="1"/>
    <m/>
    <m/>
    <s v="SI"/>
    <n v="0"/>
    <s v="x"/>
    <n v="0"/>
    <n v="0"/>
    <s v="1"/>
    <n v="0.5"/>
    <m/>
    <m/>
    <m/>
    <n v="0.5"/>
    <s v="Se elaboró documento preliminar del Manual de Rendición de Cuentas, a su vez, se elaboró  el Procedimiento para Rendición de Cuentas, el cual se encuentra en proceso de revisión. "/>
    <s v="Talento Humano, Recursos Físicos y Tecnológicos"/>
    <x v="1"/>
    <s v="Profesional Especializado_x000a_(Secretaría Planeación)"/>
  </r>
  <r>
    <s v="Información y Comunicación "/>
    <s v="Transparencia, acceso a la información pública y lucha contra la corrupción"/>
    <s v="Convocar y desarrollar la audiencia pública de rendición de cuentas."/>
    <s v="Audiencia Pública de Rendición de Cuentas"/>
    <s v="INCREMENTO"/>
    <n v="1"/>
    <n v="1"/>
    <n v="0"/>
    <n v="0"/>
    <n v="0"/>
    <n v="0"/>
    <m/>
    <n v="1"/>
    <m/>
    <m/>
    <s v="SI"/>
    <n v="0"/>
    <s v="x"/>
    <n v="0"/>
    <n v="0"/>
    <s v="4"/>
    <s v=""/>
    <m/>
    <m/>
    <m/>
    <n v="0"/>
    <n v="0"/>
    <s v="Talento Humano, Recursos Físicos y Tecnológicos"/>
    <x v="1"/>
    <s v="Profesional Especializado_x000a_(Secretaría Planeación)"/>
  </r>
  <r>
    <s v="Información y Comunicación "/>
    <s v="Gestión de la Información estadística"/>
    <s v="Analizar si el recurso humano asignado en la entidad, para la generación, procesamiento, análisis y difusión de información estadística, es suficiente y establecer las acciones necesarias para su disponibilidad."/>
    <s v="Centro de analítica de datos de Bucaramanga CAAB fortalecido."/>
    <s v="INCREMENTO"/>
    <n v="3"/>
    <n v="1"/>
    <n v="0.15"/>
    <n v="0"/>
    <n v="0"/>
    <n v="0"/>
    <m/>
    <n v="0.2"/>
    <n v="0.3"/>
    <n v="0.5"/>
    <s v="SI"/>
    <n v="0"/>
    <s v="x"/>
    <s v="x"/>
    <s v="x"/>
    <s v="1"/>
    <n v="0.15"/>
    <m/>
    <m/>
    <m/>
    <n v="0.15"/>
    <s v="Se ha avanzado en el diseño y alcance del centro de analítica de datos de Bucaramanga y se esta diseñando una Hoja de ruta para su posterior implementación."/>
    <s v="Talento Humano, Recursos Físicos y Tecnológicos"/>
    <x v="2"/>
    <s v="Asesor TIC_x000a_(Oficina TIC)"/>
  </r>
  <r>
    <s v="Información y Comunicación "/>
    <s v="Gestión de la Información estadística"/>
    <s v="Analizar si los recursos financieros asignado en la entidad, para la generación, procesamiento, análisis y difusión de información estadística, son suficientes y establecer las acciones necesarias para su disponibilidad en el corto, mediano y largo plazo."/>
    <s v="Observatorio del delito y de paz mantenido."/>
    <s v="MANTENIMIENTO"/>
    <n v="4"/>
    <n v="2"/>
    <n v="2"/>
    <n v="0"/>
    <n v="0"/>
    <n v="0"/>
    <n v="2"/>
    <n v="2"/>
    <n v="2"/>
    <n v="2"/>
    <s v="SI"/>
    <s v="x"/>
    <s v="x"/>
    <s v="x"/>
    <s v="x"/>
    <s v="2"/>
    <n v="1"/>
    <m/>
    <m/>
    <m/>
    <n v="0.25"/>
    <s v="A corte de 30 de sept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ío de información de los meses de julio y agosto del año en cuso, así mismo se adjunta las bases de datos en formato Excel de cada mes correspondiente._x000a__x000a_Observatorio de Paz: Correo electrónico de envío de información de los meses de agosto y septiembre del año en cuso, así mismo se adjunta las bases de datos en formato Excel de cada mes correspondiente."/>
    <n v="0"/>
    <x v="10"/>
    <s v="Secretario de Despacho                          (Secretaría del Interior)"/>
  </r>
  <r>
    <s v="Información y Comunicación "/>
    <s v="Gestión de la Información estadística"/>
    <s v="Desarrollar jornadas de capacitación y/o divulgación a sus servidores y contratistas sobre la generación, procesamiento, reporte o difusión de información estadística."/>
    <s v="Socializaciones sobre generación, procesamiento, reporte o difusión de información estadística realizadas."/>
    <s v="INCREMENTO"/>
    <n v="4"/>
    <n v="5"/>
    <n v="1"/>
    <n v="0"/>
    <n v="0"/>
    <n v="0"/>
    <n v="1"/>
    <n v="1"/>
    <n v="1"/>
    <n v="2"/>
    <s v="SI"/>
    <s v="x"/>
    <s v="x"/>
    <s v="x"/>
    <s v="x"/>
    <s v="2"/>
    <n v="1"/>
    <m/>
    <m/>
    <m/>
    <n v="0.2"/>
    <s v="Se realizó un primera socialización sobre acciones y mejoras que esta implementando la oficina TIC para el procesamiento y despliegue de información ante el Grupo Primario PAMEC 2021."/>
    <s v="Talento Humano, Recursos Físicos y Tecnológicos"/>
    <x v="2"/>
    <s v="Asesor TIC_x000a_(Oficina TIC)"/>
  </r>
  <r>
    <s v="Gestión del Conocimiento y la innovación"/>
    <s v="Gestión del conocimiento y la innovación"/>
    <s v="Fomentar la transferencia del conocimiento hacia adentro de la entidad."/>
    <s v="Campaña de divulgación de la gestión del conocimiento."/>
    <s v="INCREMENTO"/>
    <n v="1"/>
    <n v="1"/>
    <n v="0"/>
    <n v="0"/>
    <n v="0"/>
    <n v="0"/>
    <m/>
    <n v="1"/>
    <m/>
    <m/>
    <s v="SI"/>
    <n v="0"/>
    <s v="x"/>
    <n v="0"/>
    <n v="0"/>
    <s v="4"/>
    <s v=""/>
    <m/>
    <m/>
    <m/>
    <n v="0"/>
    <s v="La actividad se cumplirá en el cuarto trimestre del año 2021,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Apoyar los procesos de comunicación de la entidad para conservar su memoria institucional."/>
    <s v="Estrategia establecida para articular el inventario de conocimiento explícito de la entidad con la política de gestión documental, implementada."/>
    <s v="INCREMENTO"/>
    <n v="2"/>
    <n v="2"/>
    <n v="1"/>
    <n v="0"/>
    <n v="0"/>
    <n v="0"/>
    <m/>
    <n v="1"/>
    <m/>
    <n v="1"/>
    <s v="SI"/>
    <n v="0"/>
    <s v="x"/>
    <n v="0"/>
    <s v="x"/>
    <s v="1"/>
    <n v="0.5"/>
    <m/>
    <m/>
    <m/>
    <n v="0.5"/>
    <s v="Se definió la estrategia para articular el inventario de conocimiento explicito de la entidad y se han realizado actividades para su implementación."/>
    <s v="Talento Humano, Recursos Físicos y Tecnológicos"/>
    <x v="0"/>
    <s v="Subsecretario Administrativo - TH_x000a_(Secretaría Administrativa)"/>
  </r>
  <r>
    <s v="Gestión del Conocimiento y la innovación"/>
    <s v="Gestión del conocimiento y la innovación"/>
    <s v="Consultar las necesidades y expectativas a sus grupos de valor para identificar las necesidades de conocimiento e innovación."/>
    <s v="Mesas  de trabajo con las diferentes dependencias de la Alcaldía de Bucaramanga, para consultar las necesidades y expectativas a sus grupos de valor."/>
    <s v="INCREMENTO"/>
    <n v="2"/>
    <n v="2"/>
    <n v="0"/>
    <n v="0"/>
    <n v="0"/>
    <n v="0"/>
    <m/>
    <n v="1"/>
    <m/>
    <n v="1"/>
    <s v="SI"/>
    <n v="0"/>
    <s v="x"/>
    <n v="0"/>
    <s v="x"/>
    <s v="4"/>
    <s v=""/>
    <m/>
    <m/>
    <m/>
    <n v="0"/>
    <s v="La actividad se cumplirá en el cuarto trimestre del año 2021,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Identificar las necesidades de investigación relacionadas con la misión de la entidad, con el fin de determinar los proyectos de investigación que se deberán adelantar."/>
    <s v="Caracterización de las necesidades que en materia de investigación tienen las dependencias acorde a su misión."/>
    <s v="INCREMENTO"/>
    <n v="1"/>
    <n v="1"/>
    <n v="0"/>
    <n v="0"/>
    <n v="0"/>
    <n v="0"/>
    <m/>
    <n v="1"/>
    <m/>
    <m/>
    <s v="SI"/>
    <n v="0"/>
    <s v="x"/>
    <n v="0"/>
    <n v="0"/>
    <s v="4"/>
    <s v=""/>
    <m/>
    <m/>
    <m/>
    <n v="0"/>
    <s v="La actividad se cumplirá en el cuarto trimestre del año 2021,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Fomentar la transferencia del conocimiento hacia adentro y hacia afuera de la entidad."/>
    <s v="Inventario de las herramientas de uso y apropiación del conocimiento con los que cuenta la Entidad, socializado hacia dentro y fuera de la administración."/>
    <s v="INCREMENTO"/>
    <n v="1"/>
    <n v="1"/>
    <n v="0"/>
    <n v="0"/>
    <n v="0"/>
    <n v="0"/>
    <m/>
    <n v="1"/>
    <m/>
    <m/>
    <s v="SI"/>
    <n v="0"/>
    <s v="x"/>
    <n v="0"/>
    <n v="0"/>
    <s v="4"/>
    <s v=""/>
    <m/>
    <m/>
    <m/>
    <n v="0"/>
    <s v="La actividad se cumplirá en el cuarto trimestre del año 2021,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Generar acciones de aprendizaje basadas en problemas o proyectos, dentro de su planeación anual, de acuerdo con las necesidades de conocimiento de la entidad, evaluar los resultados y tomar acciones de mejora."/>
    <s v="Propuesta de acciones de aprendizaje basadas en problemas o proyectos de la entidad."/>
    <s v="INCREMENTO"/>
    <n v="1"/>
    <n v="1"/>
    <n v="0"/>
    <n v="0"/>
    <n v="0"/>
    <n v="0"/>
    <m/>
    <m/>
    <m/>
    <n v="1"/>
    <s v="SI"/>
    <n v="0"/>
    <n v="0"/>
    <n v="0"/>
    <s v="x"/>
    <s v="4"/>
    <s v=""/>
    <m/>
    <m/>
    <m/>
    <n v="0"/>
    <s v="La actividad se cumplirá en el primer semestre de 2022,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Identificar, clasificar y actualizar el conocimiento tácito de la entidad para establecer necesidades de nuevo conocimiento."/>
    <s v="Formato que permita identificar el conocimiento tácito de la entidad."/>
    <s v="INCREMENTO"/>
    <n v="1"/>
    <n v="1"/>
    <n v="0.5"/>
    <n v="0"/>
    <n v="0"/>
    <n v="0"/>
    <m/>
    <m/>
    <n v="1"/>
    <m/>
    <s v="SI"/>
    <n v="0"/>
    <n v="0"/>
    <s v="x"/>
    <n v="0"/>
    <s v="1"/>
    <n v="0.5"/>
    <m/>
    <m/>
    <m/>
    <n v="0.5"/>
    <s v="Las diferentes dependencias de la administración se encuentran validando la información del formato de conocimiento tácito. El cual deben entregar en el mes de noviembre de 2021, para revisión final y adopción en el SIGC._x000a_La actividad se cumplirá en el cuarto trimestre del año 2021,."/>
    <s v="Talento Humano, Recursos Físicos y Tecnológicos"/>
    <x v="0"/>
    <s v="Subsecretario Administrativo - TH_x000a_(Secretaría Administrativa)"/>
  </r>
  <r>
    <s v="Gestión del Conocimiento y la innovación"/>
    <s v="Gestión del conocimiento y la innovación"/>
    <s v="Priorizar la necesidad de contar con herramientas para una adecuada gestión del conocimiento y la innovación en la entidad."/>
    <s v="Formato que permita identificar el conocimiento explícito por dependencia."/>
    <s v="INCREMENTO"/>
    <n v="1"/>
    <n v="1"/>
    <n v="0.5"/>
    <n v="0"/>
    <n v="0"/>
    <n v="0"/>
    <m/>
    <m/>
    <n v="1"/>
    <m/>
    <s v="SI"/>
    <n v="0"/>
    <n v="0"/>
    <s v="x"/>
    <n v="0"/>
    <s v="1"/>
    <n v="0.5"/>
    <m/>
    <m/>
    <m/>
    <n v="0.5"/>
    <s v="Las diferentes dependencias de la administración se encuentran validando la información del formato de conocimiento explicito. El cual deben entregar en el mes de noviembre de 2021, para revisión final y adopción en el SIGC._x000a_La actividad se cumplirá en el cuarto trimestre del año 2021,."/>
    <s v="Talento Humano, Recursos Físicos y Tecnológicos"/>
    <x v="0"/>
    <s v="Subsecretario Administrativo - TH_x000a_(Secretaría Administrativa)"/>
  </r>
  <r>
    <s v="Control Interno "/>
    <s v="Control interno "/>
    <s v="Monitorear el cumplimiento de la política de administración de riesgos de la entidad, por parte del comité institucional de coordinación de control interno."/>
    <s v="Política de administración de riesgos monitoreada."/>
    <s v="INCREMENTO"/>
    <n v="1"/>
    <n v="1"/>
    <n v="1"/>
    <n v="0"/>
    <n v="0"/>
    <n v="0"/>
    <m/>
    <n v="1"/>
    <m/>
    <m/>
    <s v="SI"/>
    <n v="0"/>
    <s v="x"/>
    <n v="0"/>
    <n v="0"/>
    <s v="1"/>
    <n v="1"/>
    <m/>
    <m/>
    <m/>
    <n v="1"/>
    <s v="La Secretaría de Planeación ha monitoreado la Política de Administración de Riesgos, a través de los mapas de riesgos por proceso."/>
    <s v="Talento Humano, Recursos Físicos y Tecnológicos"/>
    <x v="1"/>
    <s v="Secretario de Planeación_x000a_(Secretaría de Planeación)"/>
  </r>
  <r>
    <s v="Control Interno "/>
    <s v="Control interno "/>
    <s v="Promover la identificación y el análisis del riesgo desde el direccionamiento o planeación estratégica de la entidad, por parte del comité institucional de coordinación de control interno."/>
    <s v="Seguimiento para la aplicación de acciones de mejora en PAAC y mapa de riesgos de corrupción con respecto a  la identificación de riesgos."/>
    <s v="INCREMENTO"/>
    <n v="2"/>
    <n v="1"/>
    <n v="0"/>
    <n v="0"/>
    <n v="0"/>
    <n v="0"/>
    <m/>
    <n v="0.8"/>
    <n v="0.2"/>
    <m/>
    <s v="SI"/>
    <n v="0"/>
    <s v="x"/>
    <s v="x"/>
    <n v="0"/>
    <s v="4"/>
    <s v=""/>
    <m/>
    <m/>
    <m/>
    <n v="0"/>
    <n v="0"/>
    <s v="Talento Humano, Recursos Físicos y Tecnológicos"/>
    <x v="1"/>
    <s v="Secretario de Planeación_x000a_(Secretaría de Planeación)"/>
  </r>
  <r>
    <s v="Control Interno "/>
    <s v="Control interno "/>
    <s v="Capacitar a líderes de procesos y sus equipos de trabajo sobre la metodología de gestión del riesgo"/>
    <s v="Capacitación sobre la metodología de gestión del riesgo realizada."/>
    <s v="INCREMENTO"/>
    <n v="1"/>
    <n v="1"/>
    <n v="0"/>
    <n v="0"/>
    <n v="0"/>
    <n v="0"/>
    <m/>
    <m/>
    <n v="1"/>
    <m/>
    <s v="SI"/>
    <n v="0"/>
    <n v="0"/>
    <s v="x"/>
    <n v="0"/>
    <s v="4"/>
    <s v=""/>
    <m/>
    <m/>
    <m/>
    <n v="0"/>
    <n v="0"/>
    <s v="Talento Humano, Recursos Físicos y Tecnológicos"/>
    <x v="1"/>
    <s v="Secretario de Planeación_x000a_(Secretaría de Planeación)"/>
  </r>
  <r>
    <s v="Control Interno "/>
    <s v="Control interno "/>
    <s v="Evidenciar la divulgación e implementación de la política de administración de riesgos."/>
    <s v="Política de administración de riesgos implementada."/>
    <s v="MANTENIMIENTO"/>
    <n v="4"/>
    <n v="1"/>
    <n v="1"/>
    <n v="0"/>
    <n v="0"/>
    <n v="0"/>
    <n v="1"/>
    <n v="1"/>
    <n v="1"/>
    <n v="1"/>
    <s v="SI"/>
    <s v="x"/>
    <s v="x"/>
    <s v="x"/>
    <s v="x"/>
    <s v="2"/>
    <n v="1"/>
    <m/>
    <m/>
    <m/>
    <n v="0.25"/>
    <s v="La implementación de la Política de administración de riesgos se ha realizado en los Mapas de Riesgos de Gestión por proceso."/>
    <s v="Talento Humano, Recursos Físicos y Tecnológicos"/>
    <x v="1"/>
    <s v="Secretario de Planeación_x000a_(Secretaría de Planeación)"/>
  </r>
  <r>
    <s v="Control Interno "/>
    <s v="Control interno "/>
    <s v="Presentar el resultado de las auditorías internas y seguimientos a procesos institucionales a los líderes de procesos auditados y realizar la socialización en el marco del Comité Institucional de Coordinación de Control Interno."/>
    <s v="Informes Radicados a líderes de procesos auditados._x000a_Actas de Comité Institucional de Coordinación de Control Interno."/>
    <s v="INCREMENTO"/>
    <n v="1"/>
    <n v="1"/>
    <n v="0"/>
    <n v="0"/>
    <n v="0"/>
    <n v="0"/>
    <m/>
    <m/>
    <n v="1"/>
    <m/>
    <s v="SI"/>
    <n v="0"/>
    <n v="0"/>
    <s v="x"/>
    <n v="0"/>
    <s v="4"/>
    <s v=""/>
    <m/>
    <m/>
    <m/>
    <n v="0"/>
    <s v="Auditoría Interna al Proceso de Valorización y Gestión y Desarrollo de la Infraestructura en ejecución.  Actividad prevista para el 2022. Los Informes preliminares de observaciones serán presentados a los líderes de procesos en el IV trimestre de 2021."/>
    <s v="Talento Humano, Recursos Físicos y Tecnológicos"/>
    <x v="9"/>
    <s v="Jefe de Oficina_x000a_(Oficina Control Interno de Gestión)"/>
  </r>
  <r>
    <s v="Control Interno "/>
    <s v="Control interno "/>
    <s v="Evaluación de la Audiencia de Rendición de Cuentas"/>
    <s v="Informe de Evaluación de la Audiencia Anual de Rendición de Cuentas"/>
    <s v="INCREMENTO"/>
    <n v="1"/>
    <n v="1"/>
    <n v="0"/>
    <n v="0"/>
    <n v="0"/>
    <n v="0"/>
    <m/>
    <n v="1"/>
    <m/>
    <m/>
    <s v="SI"/>
    <n v="0"/>
    <n v="0"/>
    <s v="x"/>
    <n v="0"/>
    <s v="4"/>
    <s v=""/>
    <m/>
    <m/>
    <m/>
    <n v="0"/>
    <s v="Conforme al Componente 3 - Rendición de Cuentas - , Subcomponente 4 - Evaluación y retroalimentación de la gestión Institucional -, la fecha límite de entrega es el 31 de diciembre de 2021, fecha sujeta a la programación de la Audiencia por parte de la Alta Dirección."/>
    <s v="Talento Humano, Recursos Físicos y Tecnológicos"/>
    <x v="9"/>
    <s v="Jefe de Oficina_x000a_(Oficina Control Interno de Gestión)"/>
  </r>
  <r>
    <s v="Control Interno "/>
    <s v="Control interno "/>
    <s v="Evaluación Semestral de Coordinación del Sistema de Control Interno."/>
    <s v="Informe Semestral de Coordinación del Sistema de Control Interno."/>
    <s v="INCREMENTO"/>
    <n v="2"/>
    <n v="2"/>
    <n v="1"/>
    <n v="0"/>
    <n v="0"/>
    <n v="0"/>
    <n v="1"/>
    <m/>
    <n v="1"/>
    <m/>
    <s v="SI"/>
    <s v="x"/>
    <n v="0"/>
    <s v="x"/>
    <n v="0"/>
    <s v="2"/>
    <n v="1"/>
    <m/>
    <m/>
    <m/>
    <n v="0.5"/>
    <s v="Informe de Evaluación Independiente del Estado del Sistema de Control Interno con corte a junio 30 de 2021, publicado en la página web institucional el 30 de julio de 2021."/>
    <s v="Talento Humano, Recursos Físicos y Tecnológicos"/>
    <x v="9"/>
    <s v="Jefe de Oficina_x000a_(Oficina Control Interno de Gestión)"/>
  </r>
  <r>
    <s v="Control Interno "/>
    <s v="Control interno "/>
    <s v="Socializar ante el Comité Institucional de Coordinación de Control Interno la evaluación Semestral de Coordinación de del sistema de Control interno."/>
    <s v="Acta de Comité Institucional de Coordinación de Control Interno"/>
    <s v="INCREMENTO"/>
    <n v="2"/>
    <n v="2"/>
    <n v="8"/>
    <n v="0"/>
    <n v="0"/>
    <n v="0"/>
    <n v="1"/>
    <m/>
    <n v="1"/>
    <m/>
    <s v="SI"/>
    <s v="x"/>
    <n v="0"/>
    <s v="x"/>
    <n v="0"/>
    <s v="2"/>
    <s v="100%"/>
    <m/>
    <m/>
    <m/>
    <s v="100%"/>
    <s v="Se tienen 8 actas de Comité Institucional de Coordinación de Control Interno con corte a 30 de septiembre de 2021. "/>
    <s v="Talento Humano, Recursos Físicos y Tecnológicos"/>
    <x v="9"/>
    <s v="Jefe de Oficina_x000a_(Oficina Control Interno de Gestión)"/>
  </r>
  <r>
    <s v="Control Interno "/>
    <s v="Control interno "/>
    <s v="Seguimiento periódico (Cuatrimestral) al PAAC y Mapas de riesgos de Corrupción."/>
    <s v="Informe de seguimiento al PAAC y Mapas de riesgos de Corrupción."/>
    <s v="INCREMENTO"/>
    <n v="3"/>
    <n v="3"/>
    <n v="1"/>
    <n v="0"/>
    <n v="0"/>
    <n v="0"/>
    <n v="1"/>
    <m/>
    <n v="1"/>
    <n v="1"/>
    <s v="SI"/>
    <s v="x"/>
    <n v="0"/>
    <s v="x"/>
    <s v="x"/>
    <s v="2"/>
    <n v="1"/>
    <m/>
    <m/>
    <m/>
    <n v="0.33333333333333331"/>
    <s v="Informe de Seguimiento al Plan Anticorrupción y de Atención al Ciudadano y Mapa de Riesgos de Corrupción con corte a agosto 31 de 2021.  "/>
    <s v="Talento Humano, Recursos Físicos y Tecnológicos"/>
    <x v="9"/>
    <s v="Jefe de Oficina_x000a_(Oficina Control Interno de Gestión)"/>
  </r>
  <r>
    <s v="Control Interno "/>
    <s v="Control interno "/>
    <s v="Seguimiento periódico (Corte a diciembre de la vigencia anterior y un segundo seguimiento de la vigencia en curso) al Mapas de Riesgos de Gestión por procesos."/>
    <s v="Informe de seguimiento al Mapas de Riesgos de Gestión por procesos."/>
    <s v="INCREMENTO"/>
    <n v="2"/>
    <n v="2"/>
    <n v="0"/>
    <n v="0"/>
    <n v="0"/>
    <n v="0"/>
    <m/>
    <n v="1"/>
    <m/>
    <n v="1"/>
    <s v="SI"/>
    <n v="0"/>
    <s v="x"/>
    <n v="0"/>
    <s v="x"/>
    <s v="4"/>
    <s v=""/>
    <m/>
    <m/>
    <m/>
    <n v="0"/>
    <s v="La Oficina de Control internó realizó el seguimiento al Mapa de Riesgos de en el mes de octubre,  se reportará el avance en el último trimestre de 2021"/>
    <s v="Talento Humano, Recursos Físicos y Tecnológicos"/>
    <x v="9"/>
    <s v="Jefe de Oficina_x000a_(Oficina Control Interno de Gestión)"/>
  </r>
  <r>
    <s v="Control Interno "/>
    <s v="Control interno "/>
    <s v="Seguimiento a los Planes de Mejoramiento Suscritos con los Entes de Control Externo."/>
    <s v="Informe con sus respectivos soportes del seguimiento a los Planes de Mejoramiento suscritos con la Contraloría Municipal de Bucaramanga y Contraloría General de la Republica."/>
    <s v="INCREMENTO"/>
    <n v="2"/>
    <n v="2"/>
    <n v="1"/>
    <n v="0"/>
    <n v="0"/>
    <n v="0"/>
    <n v="1"/>
    <m/>
    <n v="1"/>
    <m/>
    <s v="SI"/>
    <s v="x"/>
    <n v="0"/>
    <s v="x"/>
    <n v="0"/>
    <s v="2"/>
    <n v="1"/>
    <m/>
    <m/>
    <m/>
    <n v="0.5"/>
    <s v="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 v="Talento Humano, Recursos Físicos y Tecnológicos"/>
    <x v="9"/>
    <s v="Jefe de Oficina_x000a_(Oficina Control Interno de Gest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1" applyNumberFormats="0" applyBorderFormats="0" applyFontFormats="0" applyPatternFormats="0" applyAlignmentFormats="0" applyWidthHeightFormats="1" dataCaption="Valores" updatedVersion="7" minRefreshableVersion="3" showDrill="0" showDataTips="0" useAutoFormatting="1" itemPrintTitles="1" createdVersion="7" indent="0" showHeaders="0" outline="1" outlineData="1" multipleFieldFilters="0" chartFormat="10" fieldListSortAscending="1" customListSort="0">
  <location ref="A3:M4" firstHeaderRow="0" firstDataRow="1" firstDataCol="1"/>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Col" showAll="0">
      <items count="12">
        <item x="2"/>
        <item x="9"/>
        <item x="6"/>
        <item x="0"/>
        <item x="8"/>
        <item x="3"/>
        <item x="7"/>
        <item x="10"/>
        <item x="1"/>
        <item x="4"/>
        <item x="5"/>
        <item t="default"/>
      </items>
    </pivotField>
    <pivotField showAll="0"/>
  </pivotFields>
  <rowItems count="1">
    <i/>
  </rowItems>
  <colFields count="1">
    <field x="28"/>
  </colFields>
  <colItems count="12">
    <i>
      <x/>
    </i>
    <i>
      <x v="1"/>
    </i>
    <i>
      <x v="2"/>
    </i>
    <i>
      <x v="3"/>
    </i>
    <i>
      <x v="4"/>
    </i>
    <i>
      <x v="5"/>
    </i>
    <i>
      <x v="6"/>
    </i>
    <i>
      <x v="7"/>
    </i>
    <i>
      <x v="8"/>
    </i>
    <i>
      <x v="9"/>
    </i>
    <i>
      <x v="10"/>
    </i>
    <i t="grand">
      <x/>
    </i>
  </colItems>
  <dataFields count="1">
    <dataField name="Promedio de  III TRIM 20217" fld="21" subtotal="average" baseField="0" baseItem="0"/>
  </dataFields>
  <formats count="1">
    <format dxfId="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C442" totalsRowShown="0" headerRowDxfId="45">
  <autoFilter ref="B2:C442" xr:uid="{00000000-0009-0000-0100-000001000000}"/>
  <tableColumns count="2">
    <tableColumn id="1" xr3:uid="{00000000-0010-0000-0000-000001000000}" name="Columna1" dataDxfId="44"/>
    <tableColumn id="2" xr3:uid="{00000000-0010-0000-0000-000002000000}" name="Columna2" dataDxfId="4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B4:AI144" totalsRowShown="0" headerRowDxfId="36" dataDxfId="35" tableBorderDxfId="34">
  <autoFilter ref="B4:AI144" xr:uid="{00000000-0009-0000-0100-000002000000}"/>
  <tableColumns count="34">
    <tableColumn id="1" xr3:uid="{00000000-0010-0000-0100-000001000000}" name="DIMENSIÓN " dataDxfId="33"/>
    <tableColumn id="2" xr3:uid="{00000000-0010-0000-0100-000002000000}" name="POLÍTICA" dataDxfId="32"/>
    <tableColumn id="3" xr3:uid="{00000000-0010-0000-0100-000003000000}" name="ACTIVIDAD" dataDxfId="31">
      <calculatedColumnFormula>'MIPG INSTITUCIONAL'!F11</calculatedColumnFormula>
    </tableColumn>
    <tableColumn id="4" xr3:uid="{00000000-0010-0000-0100-000004000000}" name="PRODUCTO" dataDxfId="30">
      <calculatedColumnFormula>'MIPG INSTITUCIONAL'!G11</calculatedColumnFormula>
    </tableColumn>
    <tableColumn id="5" xr3:uid="{00000000-0010-0000-0100-000005000000}" name="TIPO DE META" dataDxfId="29"/>
    <tableColumn id="6" xr3:uid="{00000000-0010-0000-0100-000006000000}" name="N.X" dataDxfId="28">
      <calculatedColumnFormula>COUNTIF(R5:U5,"x")</calculatedColumnFormula>
    </tableColumn>
    <tableColumn id="7" xr3:uid="{00000000-0010-0000-0100-000007000000}" name="META " dataDxfId="27" dataCellStyle="Porcentaje">
      <calculatedColumnFormula>'MIPG INSTITUCIONAL'!H11</calculatedColumnFormula>
    </tableColumn>
    <tableColumn id="8" xr3:uid="{00000000-0010-0000-0100-000008000000}" name="LOGRO III TRIM 2021" dataDxfId="26" dataCellStyle="Millares">
      <calculatedColumnFormula>'MIPG INSTITUCIONAL'!I11</calculatedColumnFormula>
    </tableColumn>
    <tableColumn id="9" xr3:uid="{00000000-0010-0000-0100-000009000000}" name="LOGRO IV TRIM 2021" dataDxfId="25">
      <calculatedColumnFormula>'MIPG INSTITUCIONAL'!J11</calculatedColumnFormula>
    </tableColumn>
    <tableColumn id="10" xr3:uid="{00000000-0010-0000-0100-00000A000000}" name="LOGRO I TRIM 2022" dataDxfId="24">
      <calculatedColumnFormula>'MIPG INSTITUCIONAL'!K11</calculatedColumnFormula>
    </tableColumn>
    <tableColumn id="11" xr3:uid="{00000000-0010-0000-0100-00000B000000}" name="LOGRO II TRIM 2022" dataDxfId="23">
      <calculatedColumnFormula>'MIPG INSTITUCIONAL'!L11</calculatedColumnFormula>
    </tableColumn>
    <tableColumn id="12" xr3:uid="{00000000-0010-0000-0100-00000C000000}" name=" III TRIM 2021" dataDxfId="22"/>
    <tableColumn id="13" xr3:uid="{00000000-0010-0000-0100-00000D000000}" name=" IV TRIM 2021" dataDxfId="21"/>
    <tableColumn id="14" xr3:uid="{00000000-0010-0000-0100-00000E000000}" name="I TRIM 2022" dataDxfId="20"/>
    <tableColumn id="15" xr3:uid="{00000000-0010-0000-0100-00000F000000}" name=" II TRIM 2022" dataDxfId="19"/>
    <tableColumn id="16" xr3:uid="{00000000-0010-0000-0100-000010000000}" name="VAL" dataDxfId="18">
      <calculatedColumnFormula>_xlfn.IFNA(IF(_xlfn.IFS(F5="MANTENIMIENTO",SUM(M5:P5)/G5,F5="INCREMENTO",SUM(M5:P5))=H5,"SI",""),"")</calculatedColumnFormula>
    </tableColumn>
    <tableColumn id="17" xr3:uid="{00000000-0010-0000-0100-000011000000}" name=" III TRIM 20212" dataDxfId="17">
      <calculatedColumnFormula>'MIPG INSTITUCIONAL'!Q11</calculatedColumnFormula>
    </tableColumn>
    <tableColumn id="18" xr3:uid="{00000000-0010-0000-0100-000012000000}" name=" IV TRIM 20213" dataDxfId="16">
      <calculatedColumnFormula>'MIPG INSTITUCIONAL'!R11</calculatedColumnFormula>
    </tableColumn>
    <tableColumn id="19" xr3:uid="{00000000-0010-0000-0100-000013000000}" name="I TRIM 20224" dataDxfId="15">
      <calculatedColumnFormula>'MIPG INSTITUCIONAL'!S11</calculatedColumnFormula>
    </tableColumn>
    <tableColumn id="20" xr3:uid="{00000000-0010-0000-0100-000014000000}" name=" II TRIM 20225" dataDxfId="14">
      <calculatedColumnFormula>'MIPG INSTITUCIONAL'!T11</calculatedColumnFormula>
    </tableColumn>
    <tableColumn id="21" xr3:uid="{00000000-0010-0000-0100-000015000000}" name="Calculo1 " dataDxfId="13">
      <calculatedColumnFormula>_xlfn.IFNA(_xlfn.IFS(AND(M5="",I5&gt;0.001),"1",AND(M5&gt;0.001,I5&gt;0.001),"2",AND(M5&gt;0.001,I5=0),"3"),"4")</calculatedColumnFormula>
    </tableColumn>
    <tableColumn id="34" xr3:uid="{00000000-0010-0000-0100-000022000000}" name="Calculo2" dataDxfId="12">
      <calculatedColumnFormula>_xlfn.IFNA(_xlfn.IFS(AND(N5="",J5&gt;0.001),"1",AND(N5&gt;0.001,J5&gt;0.001),"2",AND(N5&gt;0.001,J5=0),"3"),"4")</calculatedColumnFormula>
    </tableColumn>
    <tableColumn id="33" xr3:uid="{00000000-0010-0000-0100-000021000000}" name="Calculo3" dataDxfId="11">
      <calculatedColumnFormula>_xlfn.IFNA(_xlfn.IFS(AND(O5="",K5&gt;0.001),"1",AND(O5&gt;0.001,K5&gt;0.001),"2",AND(O5&gt;0.001,K5=0),"3"),"4")</calculatedColumnFormula>
    </tableColumn>
    <tableColumn id="32" xr3:uid="{00000000-0010-0000-0100-000020000000}" name="Calculo4" dataDxfId="10">
      <calculatedColumnFormula>_xlfn.IFNA(_xlfn.IFS(AND(P5="",L5&gt;0.001),"1",AND(P5&gt;0.001,L5&gt;0.001),"2",AND(P5&gt;0.001,L5=0),"3"),"4")</calculatedColumnFormula>
    </tableColumn>
    <tableColumn id="36" xr3:uid="{00000000-0010-0000-0100-000024000000}" name="Calculo5" dataDxfId="9">
      <calculatedColumnFormula>IF((IF(Tabla2[[#This Row],[Calculo1 ]]="1",_xlfn.IFS(W5="1",IF((J5/H5)&gt;100%,100%,J5/H5),W5="2",IF((J5/N5)&gt;100%,100%,J5/N5),W5="3","0%",W5="4","0")+Tabla2[[#This Row],[ III TRIM 20217]],_xlfn.IFS(W5="1",IF((J5/H5)&gt;100%,100%,J5/H5),W5="2",IF((J5/N5)&gt;100%,100%,J5/N5),W5="3","0%",W5="4","")))=100%,100%,(IF(Tabla2[[#This Row],[Calculo1 ]]="1",_xlfn.IFS(W5="1",IF((J5/H5)&gt;100%,100%,J5/H5),W5="2",IF((J5/N5)&gt;100%,100%,J5/N5),W5="3","0%",W5="4","0")+Tabla2[[#This Row],[ III TRIM 20217]],_xlfn.IFS(W5="1",IF((J5/H5)&gt;100%,100%,J5/H5),W5="2",IF((J5/N5)&gt;100%,100%,J5/N5),W5="3","0%",W5="4",""))))</calculatedColumnFormula>
    </tableColumn>
    <tableColumn id="22" xr3:uid="{00000000-0010-0000-0100-000016000000}" name=" III TRIM 20217" dataDxfId="8" dataCellStyle="Porcentaje">
      <calculatedColumnFormula>_xlfn.IFS(V5="1",IF((I5/H5)&gt;100%,"100%",I5/H5),V5="2",IF((I5/M5)&gt;100%,"100%",I5/M5),V5="3","0%",V5="4","")</calculatedColumnFormula>
    </tableColumn>
    <tableColumn id="23" xr3:uid="{00000000-0010-0000-0100-000017000000}" name=" IV TRIM 20218" dataDxfId="7" dataCellStyle="Porcentaje">
      <calculatedColumnFormula>_xlfn.IFNA(INDEX(Hoja1!$C$3:$C$230,MATCH(Tabla2[[#This Row],[Calculo5]],Hoja1!$B$3:$B$230,0)),"")</calculatedColumnFormula>
    </tableColumn>
    <tableColumn id="24" xr3:uid="{00000000-0010-0000-0100-000018000000}" name="I TRIM 20229" dataDxfId="6" dataCellStyle="Porcentaje">
      <calculatedColumnFormula>_xlfn.IFS(X5="1",IF((K5/J5)&gt;100%,"100%",K5/J5),X5="2",IF((K5/O5)&gt;100%,"100%",K5/O5),X5="3","0%",X5="4","")</calculatedColumnFormula>
    </tableColumn>
    <tableColumn id="25" xr3:uid="{00000000-0010-0000-0100-000019000000}" name=" II TRIM 202210" dataDxfId="5" dataCellStyle="Porcentaje">
      <calculatedColumnFormula>_xlfn.IFS(Y5="1",IF((L5/K5)&gt;100%,"100%",L5/K5),Y5="2",IF((L5/P5)&gt;100%,"100%",L5/P5),Y5="3","0%",Y5="4","")</calculatedColumnFormula>
    </tableColumn>
    <tableColumn id="26" xr3:uid="{00000000-0010-0000-0100-00001A000000}" name="ACUMULADO 2021 -2022" dataDxfId="4" dataCellStyle="Porcentaje">
      <calculatedColumnFormula>IF(IF(F5="","ESPECÍFICAR TIPO DE META",_xlfn.IFNA(_xlfn.IFS(SUM(I5:L5)=0,0%,SUM(I5:L5)&gt;0.001,(_xlfn.IFS(F5="INCREMENTO",SUM(I5:L5)/H5,F5="MANTENIMIENTO",SUM(I5:L5)/(H5*Tabla2[[#This Row],[N.X]])))),"ESPECÍFICAR TIPO DE META"))&gt;1,"100%",IF(F5="","ESPECÍFICAR TIPO DE META",_xlfn.IFNA(_xlfn.IFS(SUM(I5:L5)=0,0%,SUM(I5:L5)&gt;0.001,(_xlfn.IFS(F5="INCREMENTO",SUM(I5:L5)/H5,F5="MANTENIMIENTO",SUM(I5:L5)/(H5*Tabla2[[#This Row],[N.X]])))),"ESPECÍFICAR TIPO DE META")))</calculatedColumnFormula>
    </tableColumn>
    <tableColumn id="27" xr3:uid="{00000000-0010-0000-0100-00001B000000}" name="OBSERVACIONES" dataDxfId="3">
      <calculatedColumnFormula>'MIPG INSTITUCIONAL'!N11</calculatedColumnFormula>
    </tableColumn>
    <tableColumn id="28" xr3:uid="{00000000-0010-0000-0100-00001C000000}" name="RECURSOS" dataDxfId="2">
      <calculatedColumnFormula>'MIPG INSTITUCIONAL'!O11</calculatedColumnFormula>
    </tableColumn>
    <tableColumn id="29" xr3:uid="{00000000-0010-0000-0100-00001D000000}" name="DEPENDENCIA" dataDxfId="1">
      <calculatedColumnFormula>'MIPG INSTITUCIONAL'!P11</calculatedColumnFormula>
    </tableColumn>
    <tableColumn id="30" xr3:uid="{00000000-0010-0000-0100-00001E000000}" name="RESPONSABLE" dataDxfId="0">
      <calculatedColumnFormula>'MIPG INSTITUCIONAL'!P11</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datastudio.google.com/reporting/1d8cb0d4-6fe1-4c8c-880f-cd93c2e8e3fb/page/IXgVC"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J156"/>
  <sheetViews>
    <sheetView showGridLines="0" tabSelected="1" zoomScale="40" zoomScaleNormal="40" workbookViewId="0">
      <selection activeCell="L13" sqref="L13"/>
    </sheetView>
  </sheetViews>
  <sheetFormatPr baseColWidth="10" defaultColWidth="11.42578125" defaultRowHeight="15" x14ac:dyDescent="0.25"/>
  <cols>
    <col min="1" max="1" width="4.28515625" customWidth="1"/>
    <col min="2" max="2" width="27" customWidth="1"/>
    <col min="3" max="3" width="27.7109375" customWidth="1"/>
    <col min="4" max="4" width="25.85546875" customWidth="1"/>
    <col min="5" max="5" width="36.85546875" style="25" customWidth="1"/>
    <col min="6" max="6" width="83.140625" style="24" customWidth="1"/>
    <col min="7" max="7" width="74.28515625" customWidth="1"/>
    <col min="8" max="8" width="15.7109375" customWidth="1"/>
    <col min="9" max="12" width="16.5703125" customWidth="1"/>
    <col min="13" max="13" width="34" style="41" customWidth="1"/>
    <col min="14" max="14" width="40.28515625" style="25" customWidth="1"/>
    <col min="15" max="15" width="40.85546875" customWidth="1"/>
    <col min="16" max="16" width="54.28515625" style="37" customWidth="1"/>
    <col min="17" max="20" width="12.140625" customWidth="1"/>
    <col min="21" max="36" width="0" hidden="1" customWidth="1"/>
  </cols>
  <sheetData>
    <row r="2" spans="2:36" ht="15.75" thickBot="1" x14ac:dyDescent="0.3">
      <c r="AJ2" s="23" t="s">
        <v>0</v>
      </c>
    </row>
    <row r="3" spans="2:36" s="30" customFormat="1" ht="18" customHeight="1" thickBot="1" x14ac:dyDescent="0.4">
      <c r="B3" s="395" t="s">
        <v>527</v>
      </c>
      <c r="C3" s="395"/>
      <c r="D3" s="395"/>
      <c r="E3" s="395"/>
      <c r="F3" s="395"/>
      <c r="G3" s="395"/>
      <c r="H3" s="395"/>
      <c r="I3" s="395"/>
      <c r="J3" s="395"/>
      <c r="K3" s="395"/>
      <c r="L3" s="395"/>
      <c r="M3" s="395"/>
      <c r="N3" s="395"/>
      <c r="O3" s="395"/>
      <c r="P3" s="389" t="s">
        <v>1</v>
      </c>
      <c r="Q3" s="389"/>
      <c r="R3" s="389"/>
      <c r="S3" s="389"/>
      <c r="T3" s="390"/>
      <c r="AJ3" s="31"/>
    </row>
    <row r="4" spans="2:36" s="30" customFormat="1" ht="19.149999999999999" customHeight="1" thickBot="1" x14ac:dyDescent="0.4">
      <c r="B4" s="395"/>
      <c r="C4" s="395"/>
      <c r="D4" s="395"/>
      <c r="E4" s="395"/>
      <c r="F4" s="395"/>
      <c r="G4" s="395"/>
      <c r="H4" s="395"/>
      <c r="I4" s="395"/>
      <c r="J4" s="395"/>
      <c r="K4" s="395"/>
      <c r="L4" s="395"/>
      <c r="M4" s="395"/>
      <c r="N4" s="395"/>
      <c r="O4" s="395"/>
      <c r="P4" s="391" t="s">
        <v>2</v>
      </c>
      <c r="Q4" s="391"/>
      <c r="R4" s="391"/>
      <c r="S4" s="391"/>
      <c r="T4" s="392"/>
    </row>
    <row r="5" spans="2:36" s="30" customFormat="1" ht="18" customHeight="1" thickBot="1" x14ac:dyDescent="0.4">
      <c r="B5" s="395"/>
      <c r="C5" s="395"/>
      <c r="D5" s="395"/>
      <c r="E5" s="395"/>
      <c r="F5" s="395"/>
      <c r="G5" s="395"/>
      <c r="H5" s="395"/>
      <c r="I5" s="395"/>
      <c r="J5" s="395"/>
      <c r="K5" s="395"/>
      <c r="L5" s="395"/>
      <c r="M5" s="395"/>
      <c r="N5" s="395"/>
      <c r="O5" s="395"/>
      <c r="P5" s="391" t="s">
        <v>3</v>
      </c>
      <c r="Q5" s="391"/>
      <c r="R5" s="391"/>
      <c r="S5" s="391"/>
      <c r="T5" s="392"/>
    </row>
    <row r="6" spans="2:36" s="30" customFormat="1" ht="24.75" customHeight="1" thickBot="1" x14ac:dyDescent="0.4">
      <c r="B6" s="395"/>
      <c r="C6" s="395"/>
      <c r="D6" s="395"/>
      <c r="E6" s="395"/>
      <c r="F6" s="395"/>
      <c r="G6" s="395"/>
      <c r="H6" s="395"/>
      <c r="I6" s="395"/>
      <c r="J6" s="395"/>
      <c r="K6" s="395"/>
      <c r="L6" s="395"/>
      <c r="M6" s="395"/>
      <c r="N6" s="395"/>
      <c r="O6" s="395"/>
      <c r="P6" s="393" t="s">
        <v>4</v>
      </c>
      <c r="Q6" s="393"/>
      <c r="R6" s="393"/>
      <c r="S6" s="393"/>
      <c r="T6" s="394"/>
    </row>
    <row r="7" spans="2:36" s="30" customFormat="1" ht="24" thickBot="1" x14ac:dyDescent="0.4">
      <c r="B7" s="396" t="s">
        <v>5</v>
      </c>
      <c r="C7" s="397"/>
      <c r="D7" s="398"/>
      <c r="E7" s="29"/>
      <c r="F7" s="404"/>
      <c r="G7" s="405"/>
      <c r="H7" s="405"/>
      <c r="I7" s="405"/>
      <c r="J7" s="405"/>
      <c r="K7" s="405"/>
      <c r="L7" s="405"/>
      <c r="M7" s="405"/>
      <c r="N7" s="406"/>
      <c r="O7" s="405"/>
      <c r="P7" s="405"/>
      <c r="Q7" s="407"/>
      <c r="R7" s="407"/>
      <c r="S7" s="407"/>
      <c r="T7" s="408"/>
    </row>
    <row r="8" spans="2:36" s="30" customFormat="1" ht="20.25" customHeight="1" thickBot="1" x14ac:dyDescent="0.4">
      <c r="B8" s="424" t="s">
        <v>6</v>
      </c>
      <c r="C8" s="381" t="s">
        <v>7</v>
      </c>
      <c r="D8" s="377" t="s">
        <v>8</v>
      </c>
      <c r="E8" s="418" t="s">
        <v>9</v>
      </c>
      <c r="F8" s="421" t="s">
        <v>10</v>
      </c>
      <c r="G8" s="380" t="s">
        <v>11</v>
      </c>
      <c r="H8" s="416" t="s">
        <v>12</v>
      </c>
      <c r="I8" s="399" t="s">
        <v>13</v>
      </c>
      <c r="J8" s="399"/>
      <c r="K8" s="399"/>
      <c r="L8" s="400"/>
      <c r="M8" s="420" t="s">
        <v>14</v>
      </c>
      <c r="N8" s="416" t="s">
        <v>15</v>
      </c>
      <c r="O8" s="379" t="s">
        <v>16</v>
      </c>
      <c r="P8" s="416" t="s">
        <v>17</v>
      </c>
      <c r="Q8" s="409" t="s">
        <v>18</v>
      </c>
      <c r="R8" s="410"/>
      <c r="S8" s="410" t="s">
        <v>19</v>
      </c>
      <c r="T8" s="411"/>
    </row>
    <row r="9" spans="2:36" s="30" customFormat="1" ht="39.75" customHeight="1" x14ac:dyDescent="0.35">
      <c r="B9" s="425"/>
      <c r="C9" s="382"/>
      <c r="D9" s="378"/>
      <c r="E9" s="419"/>
      <c r="F9" s="422"/>
      <c r="G9" s="380"/>
      <c r="H9" s="417"/>
      <c r="I9" s="401" t="s">
        <v>20</v>
      </c>
      <c r="J9" s="401"/>
      <c r="K9" s="402" t="s">
        <v>19</v>
      </c>
      <c r="L9" s="403"/>
      <c r="M9" s="419"/>
      <c r="N9" s="417"/>
      <c r="O9" s="380"/>
      <c r="P9" s="417"/>
      <c r="Q9" s="412" t="s">
        <v>20</v>
      </c>
      <c r="R9" s="413"/>
      <c r="S9" s="414" t="s">
        <v>19</v>
      </c>
      <c r="T9" s="415"/>
    </row>
    <row r="10" spans="2:36" s="30" customFormat="1" ht="39.75" customHeight="1" thickBot="1" x14ac:dyDescent="0.4">
      <c r="B10" s="425"/>
      <c r="C10" s="382"/>
      <c r="D10" s="378"/>
      <c r="E10" s="419"/>
      <c r="F10" s="423"/>
      <c r="G10" s="380"/>
      <c r="H10" s="417"/>
      <c r="I10" s="32" t="s">
        <v>21</v>
      </c>
      <c r="J10" s="33" t="s">
        <v>22</v>
      </c>
      <c r="K10" s="34" t="s">
        <v>23</v>
      </c>
      <c r="L10" s="35" t="s">
        <v>24</v>
      </c>
      <c r="M10" s="419"/>
      <c r="N10" s="417"/>
      <c r="O10" s="380"/>
      <c r="P10" s="417"/>
      <c r="Q10" s="32" t="s">
        <v>21</v>
      </c>
      <c r="R10" s="33" t="s">
        <v>22</v>
      </c>
      <c r="S10" s="34" t="s">
        <v>23</v>
      </c>
      <c r="T10" s="35" t="s">
        <v>24</v>
      </c>
      <c r="U10"/>
      <c r="V10"/>
      <c r="W10"/>
      <c r="X10"/>
      <c r="Y10"/>
      <c r="Z10"/>
      <c r="AA10"/>
      <c r="AB10"/>
      <c r="AC10"/>
      <c r="AD10"/>
      <c r="AE10"/>
      <c r="AF10"/>
      <c r="AG10"/>
      <c r="AH10"/>
      <c r="AI10"/>
      <c r="AJ10"/>
    </row>
    <row r="11" spans="2:36" s="36" customFormat="1" ht="69.95" customHeight="1" thickBot="1" x14ac:dyDescent="0.35">
      <c r="B11" s="356" t="s">
        <v>127</v>
      </c>
      <c r="C11" s="357" t="s">
        <v>128</v>
      </c>
      <c r="D11" s="385" t="s">
        <v>129</v>
      </c>
      <c r="E11" s="357" t="s">
        <v>130</v>
      </c>
      <c r="F11" s="388" t="s">
        <v>131</v>
      </c>
      <c r="G11" s="158" t="s">
        <v>132</v>
      </c>
      <c r="H11" s="156">
        <v>1</v>
      </c>
      <c r="I11" s="159"/>
      <c r="J11" s="160"/>
      <c r="K11" s="159"/>
      <c r="L11" s="160"/>
      <c r="M11" s="60">
        <f>'PROGRAMACIÓN DE META '!AE5</f>
        <v>0</v>
      </c>
      <c r="N11" s="81"/>
      <c r="O11" s="156"/>
      <c r="P11" s="161" t="s">
        <v>133</v>
      </c>
      <c r="Q11" s="313"/>
      <c r="R11" s="314"/>
      <c r="S11" s="313" t="s">
        <v>0</v>
      </c>
      <c r="T11" s="314"/>
    </row>
    <row r="12" spans="2:36" s="36" customFormat="1" ht="110.1" customHeight="1" thickBot="1" x14ac:dyDescent="0.35">
      <c r="B12" s="356"/>
      <c r="C12" s="358"/>
      <c r="D12" s="386"/>
      <c r="E12" s="358"/>
      <c r="F12" s="383"/>
      <c r="G12" s="162" t="s">
        <v>134</v>
      </c>
      <c r="H12" s="157">
        <v>1</v>
      </c>
      <c r="I12" s="163"/>
      <c r="J12" s="164"/>
      <c r="K12" s="163"/>
      <c r="L12" s="164"/>
      <c r="M12" s="82">
        <f>'PROGRAMACIÓN DE META '!AE6</f>
        <v>0</v>
      </c>
      <c r="N12" s="83"/>
      <c r="O12" s="157"/>
      <c r="P12" s="165" t="s">
        <v>133</v>
      </c>
      <c r="Q12" s="322"/>
      <c r="R12" s="323"/>
      <c r="S12" s="322"/>
      <c r="T12" s="323" t="s">
        <v>0</v>
      </c>
    </row>
    <row r="13" spans="2:36" s="36" customFormat="1" ht="69.95" customHeight="1" thickBot="1" x14ac:dyDescent="0.35">
      <c r="B13" s="356"/>
      <c r="C13" s="358"/>
      <c r="D13" s="386"/>
      <c r="E13" s="40" t="s">
        <v>135</v>
      </c>
      <c r="F13" s="162" t="s">
        <v>136</v>
      </c>
      <c r="G13" s="162" t="s">
        <v>137</v>
      </c>
      <c r="H13" s="157">
        <v>1</v>
      </c>
      <c r="I13" s="163"/>
      <c r="J13" s="164"/>
      <c r="K13" s="163"/>
      <c r="L13" s="164"/>
      <c r="M13" s="82">
        <f>'PROGRAMACIÓN DE META '!AE7</f>
        <v>0</v>
      </c>
      <c r="N13" s="83"/>
      <c r="O13" s="157"/>
      <c r="P13" s="165" t="s">
        <v>133</v>
      </c>
      <c r="Q13" s="322"/>
      <c r="R13" s="323"/>
      <c r="S13" s="322" t="s">
        <v>0</v>
      </c>
      <c r="T13" s="323"/>
    </row>
    <row r="14" spans="2:36" s="36" customFormat="1" ht="69.95" customHeight="1" thickBot="1" x14ac:dyDescent="0.35">
      <c r="B14" s="356"/>
      <c r="C14" s="358"/>
      <c r="D14" s="386"/>
      <c r="E14" s="40" t="s">
        <v>138</v>
      </c>
      <c r="F14" s="162" t="s">
        <v>139</v>
      </c>
      <c r="G14" s="162" t="s">
        <v>140</v>
      </c>
      <c r="H14" s="157">
        <v>1</v>
      </c>
      <c r="I14" s="163"/>
      <c r="J14" s="164"/>
      <c r="K14" s="163"/>
      <c r="L14" s="164"/>
      <c r="M14" s="82">
        <f>'PROGRAMACIÓN DE META '!AE8</f>
        <v>0</v>
      </c>
      <c r="N14" s="83"/>
      <c r="O14" s="157"/>
      <c r="P14" s="165" t="s">
        <v>133</v>
      </c>
      <c r="Q14" s="322"/>
      <c r="R14" s="323"/>
      <c r="S14" s="322" t="s">
        <v>0</v>
      </c>
      <c r="T14" s="323"/>
    </row>
    <row r="15" spans="2:36" s="36" customFormat="1" ht="101.1" customHeight="1" thickBot="1" x14ac:dyDescent="0.35">
      <c r="B15" s="356"/>
      <c r="C15" s="358"/>
      <c r="D15" s="386"/>
      <c r="E15" s="40" t="s">
        <v>141</v>
      </c>
      <c r="F15" s="162" t="s">
        <v>142</v>
      </c>
      <c r="G15" s="162" t="s">
        <v>143</v>
      </c>
      <c r="H15" s="157">
        <v>2</v>
      </c>
      <c r="I15" s="163"/>
      <c r="J15" s="164"/>
      <c r="K15" s="163"/>
      <c r="L15" s="164"/>
      <c r="M15" s="82">
        <f>'PROGRAMACIÓN DE META '!AE9</f>
        <v>0</v>
      </c>
      <c r="N15" s="83"/>
      <c r="O15" s="157"/>
      <c r="P15" s="341" t="s">
        <v>133</v>
      </c>
      <c r="Q15" s="322"/>
      <c r="R15" s="323" t="s">
        <v>0</v>
      </c>
      <c r="S15" s="322"/>
      <c r="T15" s="323" t="s">
        <v>0</v>
      </c>
    </row>
    <row r="16" spans="2:36" s="36" customFormat="1" ht="117" customHeight="1" thickBot="1" x14ac:dyDescent="0.35">
      <c r="B16" s="356"/>
      <c r="C16" s="358"/>
      <c r="D16" s="386"/>
      <c r="E16" s="40" t="s">
        <v>144</v>
      </c>
      <c r="F16" s="162" t="s">
        <v>145</v>
      </c>
      <c r="G16" s="162" t="s">
        <v>146</v>
      </c>
      <c r="H16" s="157">
        <v>1</v>
      </c>
      <c r="I16" s="163"/>
      <c r="J16" s="164"/>
      <c r="K16" s="163"/>
      <c r="L16" s="164"/>
      <c r="M16" s="82">
        <f>'PROGRAMACIÓN DE META '!AE10</f>
        <v>0</v>
      </c>
      <c r="N16" s="83"/>
      <c r="O16" s="157"/>
      <c r="P16" s="341" t="s">
        <v>133</v>
      </c>
      <c r="Q16" s="322"/>
      <c r="R16" s="323" t="s">
        <v>0</v>
      </c>
      <c r="S16" s="322"/>
      <c r="T16" s="323"/>
    </row>
    <row r="17" spans="2:20" s="36" customFormat="1" ht="98.45" customHeight="1" thickBot="1" x14ac:dyDescent="0.35">
      <c r="B17" s="356"/>
      <c r="C17" s="358"/>
      <c r="D17" s="386"/>
      <c r="E17" s="40" t="s">
        <v>147</v>
      </c>
      <c r="F17" s="162" t="s">
        <v>148</v>
      </c>
      <c r="G17" s="162" t="s">
        <v>149</v>
      </c>
      <c r="H17" s="157">
        <v>1</v>
      </c>
      <c r="I17" s="163"/>
      <c r="J17" s="164">
        <v>1</v>
      </c>
      <c r="K17" s="163"/>
      <c r="L17" s="164"/>
      <c r="M17" s="82">
        <v>1</v>
      </c>
      <c r="N17" s="83"/>
      <c r="O17" s="157"/>
      <c r="P17" s="341" t="s">
        <v>133</v>
      </c>
      <c r="Q17" s="322"/>
      <c r="R17" s="323" t="s">
        <v>0</v>
      </c>
      <c r="S17" s="322"/>
      <c r="T17" s="323"/>
    </row>
    <row r="18" spans="2:20" s="36" customFormat="1" ht="137.25" customHeight="1" thickBot="1" x14ac:dyDescent="0.35">
      <c r="B18" s="356"/>
      <c r="C18" s="358"/>
      <c r="D18" s="386"/>
      <c r="E18" s="40" t="s">
        <v>150</v>
      </c>
      <c r="F18" s="162" t="s">
        <v>151</v>
      </c>
      <c r="G18" s="162" t="s">
        <v>152</v>
      </c>
      <c r="H18" s="157">
        <v>1</v>
      </c>
      <c r="I18" s="163"/>
      <c r="J18" s="164"/>
      <c r="K18" s="163"/>
      <c r="L18" s="164"/>
      <c r="M18" s="82">
        <f>'PROGRAMACIÓN DE META '!AE12</f>
        <v>0</v>
      </c>
      <c r="N18" s="83"/>
      <c r="O18" s="157"/>
      <c r="P18" s="165" t="s">
        <v>133</v>
      </c>
      <c r="Q18" s="322"/>
      <c r="R18" s="323"/>
      <c r="S18" s="322" t="s">
        <v>0</v>
      </c>
      <c r="T18" s="323"/>
    </row>
    <row r="19" spans="2:20" s="36" customFormat="1" ht="99" customHeight="1" thickBot="1" x14ac:dyDescent="0.35">
      <c r="B19" s="356"/>
      <c r="C19" s="358"/>
      <c r="D19" s="386"/>
      <c r="E19" s="40" t="s">
        <v>153</v>
      </c>
      <c r="F19" s="162" t="s">
        <v>154</v>
      </c>
      <c r="G19" s="162" t="s">
        <v>155</v>
      </c>
      <c r="H19" s="157">
        <v>2</v>
      </c>
      <c r="I19" s="163"/>
      <c r="J19" s="164">
        <v>1</v>
      </c>
      <c r="K19" s="163"/>
      <c r="L19" s="164"/>
      <c r="M19" s="82">
        <f>'PROGRAMACIÓN DE META '!AE13</f>
        <v>0.5</v>
      </c>
      <c r="N19" s="83"/>
      <c r="O19" s="157"/>
      <c r="P19" s="341" t="s">
        <v>133</v>
      </c>
      <c r="Q19" s="322"/>
      <c r="R19" s="323" t="s">
        <v>0</v>
      </c>
      <c r="S19" s="322"/>
      <c r="T19" s="323" t="s">
        <v>0</v>
      </c>
    </row>
    <row r="20" spans="2:20" s="36" customFormat="1" ht="153" customHeight="1" thickBot="1" x14ac:dyDescent="0.35">
      <c r="B20" s="356"/>
      <c r="C20" s="358"/>
      <c r="D20" s="386"/>
      <c r="E20" s="40" t="s">
        <v>156</v>
      </c>
      <c r="F20" s="162" t="s">
        <v>157</v>
      </c>
      <c r="G20" s="162" t="s">
        <v>158</v>
      </c>
      <c r="H20" s="157">
        <v>1</v>
      </c>
      <c r="I20" s="163"/>
      <c r="J20" s="164">
        <v>1</v>
      </c>
      <c r="K20" s="163"/>
      <c r="L20" s="164"/>
      <c r="M20" s="82">
        <v>1</v>
      </c>
      <c r="N20" s="83"/>
      <c r="O20" s="157"/>
      <c r="P20" s="341" t="s">
        <v>133</v>
      </c>
      <c r="Q20" s="322"/>
      <c r="R20" s="323" t="s">
        <v>0</v>
      </c>
      <c r="S20" s="322"/>
      <c r="T20" s="323"/>
    </row>
    <row r="21" spans="2:20" s="36" customFormat="1" ht="128.44999999999999" customHeight="1" thickBot="1" x14ac:dyDescent="0.35">
      <c r="B21" s="356"/>
      <c r="C21" s="358"/>
      <c r="D21" s="386"/>
      <c r="E21" s="40" t="s">
        <v>159</v>
      </c>
      <c r="F21" s="162" t="s">
        <v>160</v>
      </c>
      <c r="G21" s="162" t="s">
        <v>516</v>
      </c>
      <c r="H21" s="157">
        <v>1</v>
      </c>
      <c r="I21" s="163"/>
      <c r="J21" s="164"/>
      <c r="K21" s="163"/>
      <c r="L21" s="164"/>
      <c r="M21" s="82">
        <f>'PROGRAMACIÓN DE META '!AE15</f>
        <v>0</v>
      </c>
      <c r="N21" s="83"/>
      <c r="O21" s="157"/>
      <c r="P21" s="165" t="s">
        <v>133</v>
      </c>
      <c r="Q21" s="322"/>
      <c r="R21" s="323"/>
      <c r="S21" s="322" t="s">
        <v>0</v>
      </c>
      <c r="T21" s="323"/>
    </row>
    <row r="22" spans="2:20" s="36" customFormat="1" ht="120.95" customHeight="1" thickBot="1" x14ac:dyDescent="0.35">
      <c r="B22" s="356"/>
      <c r="C22" s="358"/>
      <c r="D22" s="386"/>
      <c r="E22" s="40" t="s">
        <v>161</v>
      </c>
      <c r="F22" s="162" t="s">
        <v>162</v>
      </c>
      <c r="G22" s="162" t="s">
        <v>163</v>
      </c>
      <c r="H22" s="157">
        <v>1</v>
      </c>
      <c r="I22" s="163"/>
      <c r="J22" s="164"/>
      <c r="K22" s="163"/>
      <c r="L22" s="164"/>
      <c r="M22" s="82">
        <f>'PROGRAMACIÓN DE META '!AE16</f>
        <v>0</v>
      </c>
      <c r="N22" s="83"/>
      <c r="O22" s="157"/>
      <c r="P22" s="165" t="s">
        <v>133</v>
      </c>
      <c r="Q22" s="322"/>
      <c r="R22" s="323"/>
      <c r="S22" s="322" t="s">
        <v>0</v>
      </c>
      <c r="T22" s="323"/>
    </row>
    <row r="23" spans="2:20" s="36" customFormat="1" ht="39.950000000000003" customHeight="1" thickBot="1" x14ac:dyDescent="0.35">
      <c r="B23" s="356"/>
      <c r="C23" s="358"/>
      <c r="D23" s="386"/>
      <c r="E23" s="40" t="s">
        <v>161</v>
      </c>
      <c r="F23" s="162" t="s">
        <v>164</v>
      </c>
      <c r="G23" s="230" t="s">
        <v>517</v>
      </c>
      <c r="H23" s="157">
        <v>1</v>
      </c>
      <c r="I23" s="163"/>
      <c r="J23" s="164"/>
      <c r="K23" s="163"/>
      <c r="L23" s="164"/>
      <c r="M23" s="82">
        <f>'PROGRAMACIÓN DE META '!AE17</f>
        <v>0</v>
      </c>
      <c r="N23" s="83"/>
      <c r="O23" s="157"/>
      <c r="P23" s="165" t="s">
        <v>133</v>
      </c>
      <c r="Q23" s="322"/>
      <c r="R23" s="323"/>
      <c r="S23" s="322" t="s">
        <v>0</v>
      </c>
      <c r="T23" s="323"/>
    </row>
    <row r="24" spans="2:20" s="36" customFormat="1" ht="65.099999999999994" customHeight="1" thickBot="1" x14ac:dyDescent="0.35">
      <c r="B24" s="356"/>
      <c r="C24" s="358"/>
      <c r="D24" s="386"/>
      <c r="E24" s="40" t="s">
        <v>161</v>
      </c>
      <c r="F24" s="162" t="s">
        <v>165</v>
      </c>
      <c r="G24" s="162" t="s">
        <v>166</v>
      </c>
      <c r="H24" s="157">
        <v>1</v>
      </c>
      <c r="I24" s="163"/>
      <c r="J24" s="164"/>
      <c r="K24" s="163"/>
      <c r="L24" s="164"/>
      <c r="M24" s="82">
        <f>'PROGRAMACIÓN DE META '!AE18</f>
        <v>0</v>
      </c>
      <c r="N24" s="83"/>
      <c r="O24" s="157"/>
      <c r="P24" s="165" t="s">
        <v>133</v>
      </c>
      <c r="Q24" s="322"/>
      <c r="R24" s="323"/>
      <c r="S24" s="322" t="s">
        <v>0</v>
      </c>
      <c r="T24" s="323"/>
    </row>
    <row r="25" spans="2:20" s="36" customFormat="1" ht="62.25" customHeight="1" thickBot="1" x14ac:dyDescent="0.35">
      <c r="B25" s="356"/>
      <c r="C25" s="358"/>
      <c r="D25" s="386"/>
      <c r="E25" s="40" t="s">
        <v>161</v>
      </c>
      <c r="F25" s="162" t="s">
        <v>167</v>
      </c>
      <c r="G25" s="162" t="s">
        <v>168</v>
      </c>
      <c r="H25" s="157">
        <v>1</v>
      </c>
      <c r="I25" s="163"/>
      <c r="J25" s="164">
        <v>1</v>
      </c>
      <c r="K25" s="163"/>
      <c r="L25" s="164"/>
      <c r="M25" s="82">
        <f>'PROGRAMACIÓN DE META '!AE19</f>
        <v>1</v>
      </c>
      <c r="N25" s="83"/>
      <c r="O25" s="157"/>
      <c r="P25" s="341" t="s">
        <v>133</v>
      </c>
      <c r="Q25" s="322"/>
      <c r="R25" s="323" t="s">
        <v>0</v>
      </c>
      <c r="S25" s="322"/>
      <c r="T25" s="323"/>
    </row>
    <row r="26" spans="2:20" s="36" customFormat="1" ht="63.6" customHeight="1" thickBot="1" x14ac:dyDescent="0.35">
      <c r="B26" s="356"/>
      <c r="C26" s="359"/>
      <c r="D26" s="387"/>
      <c r="E26" s="38" t="s">
        <v>161</v>
      </c>
      <c r="F26" s="166" t="s">
        <v>169</v>
      </c>
      <c r="G26" s="326" t="s">
        <v>518</v>
      </c>
      <c r="H26" s="66">
        <v>1</v>
      </c>
      <c r="I26" s="167">
        <v>1</v>
      </c>
      <c r="J26" s="168">
        <v>1</v>
      </c>
      <c r="K26" s="167"/>
      <c r="L26" s="168"/>
      <c r="M26" s="80">
        <f>'PROGRAMACIÓN DE META '!AE20</f>
        <v>0.5</v>
      </c>
      <c r="N26" s="84"/>
      <c r="O26" s="66"/>
      <c r="P26" s="345" t="s">
        <v>133</v>
      </c>
      <c r="Q26" s="331" t="s">
        <v>0</v>
      </c>
      <c r="R26" s="332" t="s">
        <v>0</v>
      </c>
      <c r="S26" s="331" t="s">
        <v>0</v>
      </c>
      <c r="T26" s="332" t="s">
        <v>0</v>
      </c>
    </row>
    <row r="27" spans="2:20" s="36" customFormat="1" ht="86.1" customHeight="1" thickBot="1" x14ac:dyDescent="0.35">
      <c r="B27" s="356"/>
      <c r="C27" s="357" t="s">
        <v>26</v>
      </c>
      <c r="D27" s="373">
        <v>89.9</v>
      </c>
      <c r="E27" s="39" t="s">
        <v>170</v>
      </c>
      <c r="F27" s="388" t="s">
        <v>171</v>
      </c>
      <c r="G27" s="158" t="s">
        <v>172</v>
      </c>
      <c r="H27" s="171">
        <v>2</v>
      </c>
      <c r="I27" s="172"/>
      <c r="J27" s="173">
        <v>1</v>
      </c>
      <c r="K27" s="172"/>
      <c r="L27" s="173"/>
      <c r="M27" s="67">
        <f>'PROGRAMACIÓN DE META '!AE21</f>
        <v>0.5</v>
      </c>
      <c r="N27" s="61"/>
      <c r="O27" s="156"/>
      <c r="P27" s="335" t="s">
        <v>133</v>
      </c>
      <c r="Q27" s="313"/>
      <c r="R27" s="314" t="s">
        <v>0</v>
      </c>
      <c r="S27" s="313"/>
      <c r="T27" s="314" t="s">
        <v>0</v>
      </c>
    </row>
    <row r="28" spans="2:20" s="36" customFormat="1" ht="165.6" customHeight="1" thickBot="1" x14ac:dyDescent="0.35">
      <c r="B28" s="356"/>
      <c r="C28" s="358"/>
      <c r="D28" s="360"/>
      <c r="E28" s="40" t="s">
        <v>170</v>
      </c>
      <c r="F28" s="383"/>
      <c r="G28" s="162" t="s">
        <v>173</v>
      </c>
      <c r="H28" s="174">
        <v>2</v>
      </c>
      <c r="I28" s="175"/>
      <c r="J28" s="176">
        <v>1</v>
      </c>
      <c r="K28" s="175"/>
      <c r="L28" s="176"/>
      <c r="M28" s="62">
        <f>'PROGRAMACIÓN DE META '!AE22</f>
        <v>0.5</v>
      </c>
      <c r="N28" s="63"/>
      <c r="O28" s="157"/>
      <c r="P28" s="341" t="s">
        <v>133</v>
      </c>
      <c r="Q28" s="322"/>
      <c r="R28" s="323" t="s">
        <v>0</v>
      </c>
      <c r="S28" s="322"/>
      <c r="T28" s="323" t="s">
        <v>0</v>
      </c>
    </row>
    <row r="29" spans="2:20" s="36" customFormat="1" ht="66.599999999999994" customHeight="1" thickBot="1" x14ac:dyDescent="0.35">
      <c r="B29" s="356" t="s">
        <v>25</v>
      </c>
      <c r="C29" s="359"/>
      <c r="D29" s="361"/>
      <c r="E29" s="38" t="s">
        <v>161</v>
      </c>
      <c r="F29" s="166" t="s">
        <v>174</v>
      </c>
      <c r="G29" s="166" t="s">
        <v>175</v>
      </c>
      <c r="H29" s="178">
        <v>1</v>
      </c>
      <c r="I29" s="167"/>
      <c r="J29" s="168"/>
      <c r="K29" s="167"/>
      <c r="L29" s="168"/>
      <c r="M29" s="64">
        <f>'PROGRAMACIÓN DE META '!AE23</f>
        <v>0</v>
      </c>
      <c r="N29" s="65"/>
      <c r="O29" s="66"/>
      <c r="P29" s="169" t="s">
        <v>133</v>
      </c>
      <c r="Q29" s="331"/>
      <c r="R29" s="170"/>
      <c r="S29" s="331"/>
      <c r="T29" s="332" t="s">
        <v>0</v>
      </c>
    </row>
    <row r="30" spans="2:20" s="36" customFormat="1" ht="65.45" customHeight="1" thickBot="1" x14ac:dyDescent="0.35">
      <c r="B30" s="356" t="s">
        <v>27</v>
      </c>
      <c r="C30" s="357" t="s">
        <v>89</v>
      </c>
      <c r="D30" s="357">
        <v>77.2</v>
      </c>
      <c r="E30" s="357" t="s">
        <v>176</v>
      </c>
      <c r="F30" s="388" t="s">
        <v>177</v>
      </c>
      <c r="G30" s="158" t="s">
        <v>178</v>
      </c>
      <c r="H30" s="39">
        <v>1</v>
      </c>
      <c r="I30" s="172"/>
      <c r="J30" s="173"/>
      <c r="K30" s="172"/>
      <c r="L30" s="173"/>
      <c r="M30" s="67">
        <f>'PROGRAMACIÓN DE META '!AE24</f>
        <v>0</v>
      </c>
      <c r="N30" s="61"/>
      <c r="O30" s="39"/>
      <c r="P30" s="335" t="s">
        <v>179</v>
      </c>
      <c r="Q30" s="313"/>
      <c r="R30" s="314"/>
      <c r="S30" s="313" t="s">
        <v>0</v>
      </c>
      <c r="T30" s="314"/>
    </row>
    <row r="31" spans="2:20" s="36" customFormat="1" ht="41.25" thickBot="1" x14ac:dyDescent="0.35">
      <c r="B31" s="356" t="s">
        <v>27</v>
      </c>
      <c r="C31" s="358"/>
      <c r="D31" s="358"/>
      <c r="E31" s="358"/>
      <c r="F31" s="383"/>
      <c r="G31" s="162" t="s">
        <v>180</v>
      </c>
      <c r="H31" s="40">
        <v>1</v>
      </c>
      <c r="I31" s="175"/>
      <c r="J31" s="176"/>
      <c r="K31" s="175"/>
      <c r="L31" s="176"/>
      <c r="M31" s="62">
        <f>'PROGRAMACIÓN DE META '!AE25</f>
        <v>0</v>
      </c>
      <c r="N31" s="63"/>
      <c r="O31" s="40"/>
      <c r="P31" s="341" t="s">
        <v>179</v>
      </c>
      <c r="Q31" s="322"/>
      <c r="R31" s="323"/>
      <c r="S31" s="322" t="s">
        <v>0</v>
      </c>
      <c r="T31" s="323"/>
    </row>
    <row r="32" spans="2:20" s="36" customFormat="1" ht="61.5" thickBot="1" x14ac:dyDescent="0.35">
      <c r="B32" s="356" t="s">
        <v>27</v>
      </c>
      <c r="C32" s="358"/>
      <c r="D32" s="358"/>
      <c r="E32" s="358"/>
      <c r="F32" s="383"/>
      <c r="G32" s="162" t="s">
        <v>181</v>
      </c>
      <c r="H32" s="40">
        <v>1</v>
      </c>
      <c r="I32" s="175"/>
      <c r="J32" s="176"/>
      <c r="K32" s="175"/>
      <c r="L32" s="176"/>
      <c r="M32" s="62">
        <f>'PROGRAMACIÓN DE META '!AE26</f>
        <v>0</v>
      </c>
      <c r="N32" s="63"/>
      <c r="O32" s="40"/>
      <c r="P32" s="26" t="s">
        <v>179</v>
      </c>
      <c r="Q32" s="322"/>
      <c r="R32" s="323"/>
      <c r="S32" s="322" t="s">
        <v>0</v>
      </c>
      <c r="T32" s="323"/>
    </row>
    <row r="33" spans="2:20" s="36" customFormat="1" ht="41.25" thickBot="1" x14ac:dyDescent="0.35">
      <c r="B33" s="356"/>
      <c r="C33" s="358"/>
      <c r="D33" s="358"/>
      <c r="E33" s="40" t="s">
        <v>182</v>
      </c>
      <c r="F33" s="162" t="s">
        <v>183</v>
      </c>
      <c r="G33" s="162" t="s">
        <v>184</v>
      </c>
      <c r="H33" s="40">
        <v>1</v>
      </c>
      <c r="I33" s="175"/>
      <c r="J33" s="176"/>
      <c r="K33" s="175"/>
      <c r="L33" s="176"/>
      <c r="M33" s="62">
        <f>'PROGRAMACIÓN DE META '!AE27</f>
        <v>0</v>
      </c>
      <c r="N33" s="63"/>
      <c r="O33" s="40"/>
      <c r="P33" s="26" t="s">
        <v>179</v>
      </c>
      <c r="Q33" s="322"/>
      <c r="R33" s="323"/>
      <c r="S33" s="322" t="s">
        <v>0</v>
      </c>
      <c r="T33" s="323"/>
    </row>
    <row r="34" spans="2:20" s="36" customFormat="1" ht="41.25" thickBot="1" x14ac:dyDescent="0.35">
      <c r="B34" s="356"/>
      <c r="C34" s="358"/>
      <c r="D34" s="358"/>
      <c r="E34" s="358" t="s">
        <v>185</v>
      </c>
      <c r="F34" s="383" t="s">
        <v>186</v>
      </c>
      <c r="G34" s="162" t="s">
        <v>187</v>
      </c>
      <c r="H34" s="40">
        <v>1</v>
      </c>
      <c r="I34" s="175"/>
      <c r="J34" s="176"/>
      <c r="K34" s="175"/>
      <c r="L34" s="176"/>
      <c r="M34" s="62">
        <f>'PROGRAMACIÓN DE META '!AE28</f>
        <v>0</v>
      </c>
      <c r="N34" s="63"/>
      <c r="O34" s="40"/>
      <c r="P34" s="26" t="s">
        <v>179</v>
      </c>
      <c r="Q34" s="322"/>
      <c r="R34" s="323"/>
      <c r="S34" s="322" t="s">
        <v>0</v>
      </c>
      <c r="T34" s="323"/>
    </row>
    <row r="35" spans="2:20" s="36" customFormat="1" ht="40.5" customHeight="1" thickBot="1" x14ac:dyDescent="0.35">
      <c r="B35" s="356"/>
      <c r="C35" s="358"/>
      <c r="D35" s="358"/>
      <c r="E35" s="358"/>
      <c r="F35" s="383"/>
      <c r="G35" s="162" t="s">
        <v>188</v>
      </c>
      <c r="H35" s="40">
        <v>1</v>
      </c>
      <c r="I35" s="175"/>
      <c r="J35" s="176"/>
      <c r="K35" s="175"/>
      <c r="L35" s="176"/>
      <c r="M35" s="62">
        <f>'PROGRAMACIÓN DE META '!AE29</f>
        <v>0</v>
      </c>
      <c r="N35" s="63"/>
      <c r="O35" s="40"/>
      <c r="P35" s="26" t="s">
        <v>179</v>
      </c>
      <c r="Q35" s="322"/>
      <c r="R35" s="323"/>
      <c r="S35" s="322" t="s">
        <v>0</v>
      </c>
      <c r="T35" s="323"/>
    </row>
    <row r="36" spans="2:20" s="36" customFormat="1" ht="134.1" customHeight="1" thickBot="1" x14ac:dyDescent="0.35">
      <c r="B36" s="356"/>
      <c r="C36" s="358"/>
      <c r="D36" s="358"/>
      <c r="E36" s="358"/>
      <c r="F36" s="383"/>
      <c r="G36" s="162" t="s">
        <v>189</v>
      </c>
      <c r="H36" s="40">
        <v>1</v>
      </c>
      <c r="I36" s="175"/>
      <c r="J36" s="176"/>
      <c r="K36" s="175"/>
      <c r="L36" s="176"/>
      <c r="M36" s="62">
        <f>'PROGRAMACIÓN DE META '!AE30</f>
        <v>0</v>
      </c>
      <c r="N36" s="63"/>
      <c r="O36" s="40"/>
      <c r="P36" s="26" t="s">
        <v>179</v>
      </c>
      <c r="Q36" s="322"/>
      <c r="R36" s="323"/>
      <c r="S36" s="322"/>
      <c r="T36" s="323" t="s">
        <v>0</v>
      </c>
    </row>
    <row r="37" spans="2:20" s="36" customFormat="1" ht="182.1" customHeight="1" thickBot="1" x14ac:dyDescent="0.35">
      <c r="B37" s="356"/>
      <c r="C37" s="358"/>
      <c r="D37" s="358"/>
      <c r="E37" s="358"/>
      <c r="F37" s="383"/>
      <c r="G37" s="162" t="s">
        <v>190</v>
      </c>
      <c r="H37" s="40">
        <v>1</v>
      </c>
      <c r="I37" s="175"/>
      <c r="J37" s="176"/>
      <c r="K37" s="175"/>
      <c r="L37" s="176"/>
      <c r="M37" s="62">
        <f>'PROGRAMACIÓN DE META '!AE31</f>
        <v>0</v>
      </c>
      <c r="N37" s="63"/>
      <c r="O37" s="40"/>
      <c r="P37" s="26" t="s">
        <v>179</v>
      </c>
      <c r="Q37" s="322"/>
      <c r="R37" s="323"/>
      <c r="S37" s="322"/>
      <c r="T37" s="323" t="s">
        <v>0</v>
      </c>
    </row>
    <row r="38" spans="2:20" s="36" customFormat="1" ht="41.25" thickBot="1" x14ac:dyDescent="0.35">
      <c r="B38" s="356" t="s">
        <v>27</v>
      </c>
      <c r="C38" s="358"/>
      <c r="D38" s="358"/>
      <c r="E38" s="358" t="s">
        <v>191</v>
      </c>
      <c r="F38" s="383" t="s">
        <v>192</v>
      </c>
      <c r="G38" s="162" t="s">
        <v>193</v>
      </c>
      <c r="H38" s="40">
        <v>1</v>
      </c>
      <c r="I38" s="175"/>
      <c r="J38" s="176"/>
      <c r="K38" s="175"/>
      <c r="L38" s="176"/>
      <c r="M38" s="62">
        <f>'PROGRAMACIÓN DE META '!AE32</f>
        <v>0</v>
      </c>
      <c r="N38" s="63"/>
      <c r="O38" s="40"/>
      <c r="P38" s="341" t="s">
        <v>179</v>
      </c>
      <c r="Q38" s="322"/>
      <c r="R38" s="323"/>
      <c r="S38" s="322" t="s">
        <v>0</v>
      </c>
      <c r="T38" s="323"/>
    </row>
    <row r="39" spans="2:20" s="36" customFormat="1" ht="142.5" customHeight="1" thickBot="1" x14ac:dyDescent="0.35">
      <c r="B39" s="356" t="s">
        <v>27</v>
      </c>
      <c r="C39" s="358"/>
      <c r="D39" s="358"/>
      <c r="E39" s="358"/>
      <c r="F39" s="383"/>
      <c r="G39" s="162" t="s">
        <v>194</v>
      </c>
      <c r="H39" s="40">
        <v>1</v>
      </c>
      <c r="I39" s="175"/>
      <c r="J39" s="176"/>
      <c r="K39" s="175"/>
      <c r="L39" s="176"/>
      <c r="M39" s="62">
        <f>'PROGRAMACIÓN DE META '!AE33</f>
        <v>0</v>
      </c>
      <c r="N39" s="63"/>
      <c r="O39" s="40"/>
      <c r="P39" s="26" t="s">
        <v>179</v>
      </c>
      <c r="Q39" s="322"/>
      <c r="R39" s="323"/>
      <c r="S39" s="322" t="s">
        <v>0</v>
      </c>
      <c r="T39" s="323"/>
    </row>
    <row r="40" spans="2:20" s="36" customFormat="1" ht="64.5" customHeight="1" thickBot="1" x14ac:dyDescent="0.35">
      <c r="B40" s="356" t="s">
        <v>27</v>
      </c>
      <c r="C40" s="358"/>
      <c r="D40" s="358"/>
      <c r="E40" s="358"/>
      <c r="F40" s="383"/>
      <c r="G40" s="162" t="s">
        <v>519</v>
      </c>
      <c r="H40" s="40">
        <v>4</v>
      </c>
      <c r="I40" s="175">
        <v>1</v>
      </c>
      <c r="J40" s="176">
        <v>1</v>
      </c>
      <c r="K40" s="175"/>
      <c r="L40" s="176"/>
      <c r="M40" s="62">
        <f>'PROGRAMACIÓN DE META '!AE34</f>
        <v>0.5</v>
      </c>
      <c r="N40" s="63"/>
      <c r="O40" s="40"/>
      <c r="P40" s="341" t="s">
        <v>179</v>
      </c>
      <c r="Q40" s="322" t="s">
        <v>0</v>
      </c>
      <c r="R40" s="323" t="s">
        <v>0</v>
      </c>
      <c r="S40" s="322" t="s">
        <v>0</v>
      </c>
      <c r="T40" s="323" t="s">
        <v>0</v>
      </c>
    </row>
    <row r="41" spans="2:20" s="36" customFormat="1" ht="87.6" customHeight="1" thickBot="1" x14ac:dyDescent="0.35">
      <c r="B41" s="356" t="s">
        <v>27</v>
      </c>
      <c r="C41" s="358"/>
      <c r="D41" s="358"/>
      <c r="E41" s="358"/>
      <c r="F41" s="383"/>
      <c r="G41" s="162" t="s">
        <v>195</v>
      </c>
      <c r="H41" s="40">
        <v>1</v>
      </c>
      <c r="I41" s="175"/>
      <c r="J41" s="176"/>
      <c r="K41" s="175"/>
      <c r="L41" s="176"/>
      <c r="M41" s="62">
        <f>'PROGRAMACIÓN DE META '!AE35</f>
        <v>0</v>
      </c>
      <c r="N41" s="63"/>
      <c r="O41" s="40"/>
      <c r="P41" s="341" t="s">
        <v>179</v>
      </c>
      <c r="Q41" s="322"/>
      <c r="R41" s="323"/>
      <c r="S41" s="322" t="s">
        <v>0</v>
      </c>
      <c r="T41" s="323"/>
    </row>
    <row r="42" spans="2:20" s="36" customFormat="1" ht="56.25" customHeight="1" thickBot="1" x14ac:dyDescent="0.35">
      <c r="B42" s="356" t="s">
        <v>27</v>
      </c>
      <c r="C42" s="358"/>
      <c r="D42" s="358"/>
      <c r="E42" s="40" t="s">
        <v>196</v>
      </c>
      <c r="F42" s="383"/>
      <c r="G42" s="179" t="s">
        <v>521</v>
      </c>
      <c r="H42" s="180">
        <v>1</v>
      </c>
      <c r="I42" s="175"/>
      <c r="J42" s="176"/>
      <c r="K42" s="175"/>
      <c r="L42" s="176"/>
      <c r="M42" s="62">
        <f>'PROGRAMACIÓN DE META '!AE36</f>
        <v>0</v>
      </c>
      <c r="N42" s="68"/>
      <c r="O42" s="40"/>
      <c r="P42" s="26" t="s">
        <v>179</v>
      </c>
      <c r="Q42" s="322"/>
      <c r="R42" s="323"/>
      <c r="S42" s="322" t="s">
        <v>0</v>
      </c>
      <c r="T42" s="323"/>
    </row>
    <row r="43" spans="2:20" s="36" customFormat="1" ht="41.25" thickBot="1" x14ac:dyDescent="0.35">
      <c r="B43" s="356" t="s">
        <v>27</v>
      </c>
      <c r="C43" s="358"/>
      <c r="D43" s="358"/>
      <c r="E43" s="358" t="s">
        <v>176</v>
      </c>
      <c r="F43" s="383" t="s">
        <v>197</v>
      </c>
      <c r="G43" s="162" t="s">
        <v>520</v>
      </c>
      <c r="H43" s="40">
        <v>1</v>
      </c>
      <c r="I43" s="175"/>
      <c r="J43" s="176"/>
      <c r="K43" s="175"/>
      <c r="L43" s="176"/>
      <c r="M43" s="62">
        <f>'PROGRAMACIÓN DE META '!AE37</f>
        <v>0</v>
      </c>
      <c r="N43" s="68"/>
      <c r="O43" s="40"/>
      <c r="P43" s="26" t="s">
        <v>179</v>
      </c>
      <c r="Q43" s="322"/>
      <c r="R43" s="323"/>
      <c r="S43" s="322" t="s">
        <v>0</v>
      </c>
      <c r="T43" s="323"/>
    </row>
    <row r="44" spans="2:20" s="36" customFormat="1" ht="72" customHeight="1" thickBot="1" x14ac:dyDescent="0.35">
      <c r="B44" s="356" t="s">
        <v>27</v>
      </c>
      <c r="C44" s="358"/>
      <c r="D44" s="358"/>
      <c r="E44" s="358"/>
      <c r="F44" s="383"/>
      <c r="G44" s="162" t="s">
        <v>198</v>
      </c>
      <c r="H44" s="40">
        <v>1</v>
      </c>
      <c r="I44" s="175"/>
      <c r="J44" s="176">
        <v>1</v>
      </c>
      <c r="K44" s="175"/>
      <c r="L44" s="176"/>
      <c r="M44" s="62">
        <f>'PROGRAMACIÓN DE META '!AE38</f>
        <v>1</v>
      </c>
      <c r="N44" s="68"/>
      <c r="O44" s="40"/>
      <c r="P44" s="341" t="s">
        <v>179</v>
      </c>
      <c r="Q44" s="322"/>
      <c r="R44" s="323" t="s">
        <v>0</v>
      </c>
      <c r="S44" s="322"/>
      <c r="T44" s="323"/>
    </row>
    <row r="45" spans="2:20" s="36" customFormat="1" ht="67.5" customHeight="1" thickBot="1" x14ac:dyDescent="0.35">
      <c r="B45" s="356" t="s">
        <v>27</v>
      </c>
      <c r="C45" s="358"/>
      <c r="D45" s="358"/>
      <c r="E45" s="358"/>
      <c r="F45" s="383"/>
      <c r="G45" s="162" t="s">
        <v>199</v>
      </c>
      <c r="H45" s="40">
        <v>1</v>
      </c>
      <c r="I45" s="175"/>
      <c r="J45" s="176"/>
      <c r="K45" s="175"/>
      <c r="L45" s="176"/>
      <c r="M45" s="62">
        <f>'PROGRAMACIÓN DE META '!AE39</f>
        <v>0</v>
      </c>
      <c r="N45" s="68"/>
      <c r="O45" s="40"/>
      <c r="P45" s="26" t="s">
        <v>179</v>
      </c>
      <c r="Q45" s="322"/>
      <c r="R45" s="323"/>
      <c r="S45" s="322" t="s">
        <v>0</v>
      </c>
      <c r="T45" s="323"/>
    </row>
    <row r="46" spans="2:20" s="36" customFormat="1" ht="92.1" customHeight="1" thickBot="1" x14ac:dyDescent="0.35">
      <c r="B46" s="356"/>
      <c r="C46" s="358"/>
      <c r="D46" s="358"/>
      <c r="E46" s="358"/>
      <c r="F46" s="383"/>
      <c r="G46" s="162" t="s">
        <v>200</v>
      </c>
      <c r="H46" s="40">
        <v>1</v>
      </c>
      <c r="I46" s="175"/>
      <c r="J46" s="176"/>
      <c r="K46" s="175"/>
      <c r="L46" s="176"/>
      <c r="M46" s="62">
        <f>'PROGRAMACIÓN DE META '!AE40</f>
        <v>0</v>
      </c>
      <c r="N46" s="68"/>
      <c r="O46" s="40"/>
      <c r="P46" s="26" t="s">
        <v>179</v>
      </c>
      <c r="Q46" s="322"/>
      <c r="R46" s="323"/>
      <c r="S46" s="322" t="s">
        <v>0</v>
      </c>
      <c r="T46" s="323"/>
    </row>
    <row r="47" spans="2:20" s="36" customFormat="1" ht="63.95" customHeight="1" thickBot="1" x14ac:dyDescent="0.35">
      <c r="B47" s="356" t="s">
        <v>27</v>
      </c>
      <c r="C47" s="358"/>
      <c r="D47" s="358"/>
      <c r="E47" s="358"/>
      <c r="F47" s="383"/>
      <c r="G47" s="162" t="s">
        <v>201</v>
      </c>
      <c r="H47" s="40">
        <v>4</v>
      </c>
      <c r="I47" s="175">
        <v>1</v>
      </c>
      <c r="J47" s="176">
        <v>1</v>
      </c>
      <c r="K47" s="175"/>
      <c r="L47" s="176"/>
      <c r="M47" s="62">
        <f>'PROGRAMACIÓN DE META '!AE41</f>
        <v>0.5</v>
      </c>
      <c r="N47" s="68"/>
      <c r="O47" s="40"/>
      <c r="P47" s="341" t="s">
        <v>179</v>
      </c>
      <c r="Q47" s="322" t="s">
        <v>0</v>
      </c>
      <c r="R47" s="323" t="s">
        <v>0</v>
      </c>
      <c r="S47" s="322" t="s">
        <v>0</v>
      </c>
      <c r="T47" s="323" t="s">
        <v>0</v>
      </c>
    </row>
    <row r="48" spans="2:20" s="36" customFormat="1" ht="97.5" customHeight="1" thickBot="1" x14ac:dyDescent="0.35">
      <c r="B48" s="356"/>
      <c r="C48" s="358"/>
      <c r="D48" s="358"/>
      <c r="E48" s="40"/>
      <c r="F48" s="162" t="s">
        <v>202</v>
      </c>
      <c r="G48" s="162" t="s">
        <v>203</v>
      </c>
      <c r="H48" s="40">
        <v>1</v>
      </c>
      <c r="I48" s="175"/>
      <c r="J48" s="176">
        <v>1</v>
      </c>
      <c r="K48" s="175"/>
      <c r="L48" s="176"/>
      <c r="M48" s="62">
        <f>'PROGRAMACIÓN DE META '!AE42</f>
        <v>1</v>
      </c>
      <c r="N48" s="68"/>
      <c r="O48" s="40"/>
      <c r="P48" s="341" t="s">
        <v>179</v>
      </c>
      <c r="Q48" s="322"/>
      <c r="R48" s="323" t="s">
        <v>0</v>
      </c>
      <c r="S48" s="322"/>
      <c r="T48" s="323"/>
    </row>
    <row r="49" spans="2:20" s="36" customFormat="1" ht="63.95" customHeight="1" thickBot="1" x14ac:dyDescent="0.35">
      <c r="B49" s="356"/>
      <c r="C49" s="358"/>
      <c r="D49" s="358"/>
      <c r="E49" s="40" t="s">
        <v>204</v>
      </c>
      <c r="F49" s="383" t="s">
        <v>205</v>
      </c>
      <c r="G49" s="162" t="s">
        <v>206</v>
      </c>
      <c r="H49" s="157">
        <v>2</v>
      </c>
      <c r="I49" s="175"/>
      <c r="J49" s="176">
        <v>1</v>
      </c>
      <c r="K49" s="175"/>
      <c r="L49" s="176"/>
      <c r="M49" s="82">
        <f>'PROGRAMACIÓN DE META '!AE43</f>
        <v>0.5</v>
      </c>
      <c r="N49" s="181"/>
      <c r="O49" s="157"/>
      <c r="P49" s="341" t="s">
        <v>179</v>
      </c>
      <c r="Q49" s="322"/>
      <c r="R49" s="323" t="s">
        <v>0</v>
      </c>
      <c r="S49" s="322"/>
      <c r="T49" s="323" t="s">
        <v>0</v>
      </c>
    </row>
    <row r="50" spans="2:20" s="36" customFormat="1" ht="63.95" customHeight="1" thickBot="1" x14ac:dyDescent="0.35">
      <c r="B50" s="356" t="s">
        <v>27</v>
      </c>
      <c r="C50" s="359"/>
      <c r="D50" s="359"/>
      <c r="E50" s="38" t="s">
        <v>207</v>
      </c>
      <c r="F50" s="384"/>
      <c r="G50" s="166" t="s">
        <v>208</v>
      </c>
      <c r="H50" s="38">
        <v>1</v>
      </c>
      <c r="I50" s="167"/>
      <c r="J50" s="168"/>
      <c r="K50" s="167"/>
      <c r="L50" s="168"/>
      <c r="M50" s="64">
        <f>'PROGRAMACIÓN DE META '!AE44</f>
        <v>0</v>
      </c>
      <c r="N50" s="69"/>
      <c r="O50" s="38"/>
      <c r="P50" s="28" t="s">
        <v>179</v>
      </c>
      <c r="Q50" s="331"/>
      <c r="R50" s="332"/>
      <c r="S50" s="331" t="s">
        <v>0</v>
      </c>
      <c r="T50" s="332"/>
    </row>
    <row r="51" spans="2:20" s="36" customFormat="1" ht="63.95" customHeight="1" thickBot="1" x14ac:dyDescent="0.35">
      <c r="B51" s="356"/>
      <c r="C51" s="357" t="s">
        <v>90</v>
      </c>
      <c r="D51" s="373" t="s">
        <v>129</v>
      </c>
      <c r="E51" s="357" t="s">
        <v>161</v>
      </c>
      <c r="F51" s="388" t="s">
        <v>209</v>
      </c>
      <c r="G51" s="158" t="s">
        <v>210</v>
      </c>
      <c r="H51" s="182">
        <v>4</v>
      </c>
      <c r="I51" s="172">
        <v>1</v>
      </c>
      <c r="J51" s="173">
        <v>1</v>
      </c>
      <c r="K51" s="172"/>
      <c r="L51" s="173"/>
      <c r="M51" s="67">
        <f>'PROGRAMACIÓN DE META '!AE45</f>
        <v>0.5</v>
      </c>
      <c r="N51" s="72"/>
      <c r="O51" s="39"/>
      <c r="P51" s="335" t="s">
        <v>211</v>
      </c>
      <c r="Q51" s="313" t="s">
        <v>0</v>
      </c>
      <c r="R51" s="314" t="s">
        <v>0</v>
      </c>
      <c r="S51" s="313" t="s">
        <v>0</v>
      </c>
      <c r="T51" s="314" t="s">
        <v>0</v>
      </c>
    </row>
    <row r="52" spans="2:20" s="36" customFormat="1" ht="63.95" customHeight="1" thickBot="1" x14ac:dyDescent="0.35">
      <c r="B52" s="356" t="s">
        <v>27</v>
      </c>
      <c r="C52" s="359"/>
      <c r="D52" s="361"/>
      <c r="E52" s="359"/>
      <c r="F52" s="384"/>
      <c r="G52" s="166" t="s">
        <v>212</v>
      </c>
      <c r="H52" s="38">
        <v>1</v>
      </c>
      <c r="I52" s="167"/>
      <c r="J52" s="168"/>
      <c r="K52" s="167"/>
      <c r="L52" s="168"/>
      <c r="M52" s="64">
        <f>'PROGRAMACIÓN DE META '!AE46</f>
        <v>0</v>
      </c>
      <c r="N52" s="69"/>
      <c r="O52" s="38"/>
      <c r="P52" s="169" t="s">
        <v>211</v>
      </c>
      <c r="Q52" s="331"/>
      <c r="R52" s="332"/>
      <c r="S52" s="331" t="s">
        <v>0</v>
      </c>
      <c r="T52" s="332"/>
    </row>
    <row r="53" spans="2:20" s="36" customFormat="1" ht="108.95" customHeight="1" thickBot="1" x14ac:dyDescent="0.35">
      <c r="B53" s="356" t="s">
        <v>28</v>
      </c>
      <c r="C53" s="357" t="s">
        <v>213</v>
      </c>
      <c r="D53" s="357">
        <v>63.2</v>
      </c>
      <c r="E53" s="39" t="s">
        <v>214</v>
      </c>
      <c r="F53" s="158" t="s">
        <v>215</v>
      </c>
      <c r="G53" s="183" t="s">
        <v>216</v>
      </c>
      <c r="H53" s="184">
        <v>1</v>
      </c>
      <c r="I53" s="172"/>
      <c r="J53" s="173"/>
      <c r="K53" s="172"/>
      <c r="L53" s="173"/>
      <c r="M53" s="73">
        <f>'PROGRAMACIÓN DE META '!AE47</f>
        <v>0</v>
      </c>
      <c r="N53" s="79"/>
      <c r="O53" s="39"/>
      <c r="P53" s="161" t="s">
        <v>133</v>
      </c>
      <c r="Q53" s="313"/>
      <c r="R53" s="314"/>
      <c r="S53" s="313" t="s">
        <v>0</v>
      </c>
      <c r="T53" s="314"/>
    </row>
    <row r="54" spans="2:20" s="36" customFormat="1" ht="87.95" customHeight="1" thickBot="1" x14ac:dyDescent="0.35">
      <c r="B54" s="356" t="s">
        <v>28</v>
      </c>
      <c r="C54" s="358"/>
      <c r="D54" s="358"/>
      <c r="E54" s="40" t="s">
        <v>217</v>
      </c>
      <c r="F54" s="162" t="s">
        <v>218</v>
      </c>
      <c r="G54" s="185" t="s">
        <v>219</v>
      </c>
      <c r="H54" s="186">
        <v>1</v>
      </c>
      <c r="I54" s="187"/>
      <c r="J54" s="188"/>
      <c r="K54" s="187"/>
      <c r="L54" s="188"/>
      <c r="M54" s="74">
        <f>'PROGRAMACIÓN DE META '!AE48</f>
        <v>0</v>
      </c>
      <c r="N54" s="75"/>
      <c r="O54" s="40"/>
      <c r="P54" s="26" t="s">
        <v>220</v>
      </c>
      <c r="Q54" s="322"/>
      <c r="R54" s="323"/>
      <c r="S54" s="322"/>
      <c r="T54" s="323" t="s">
        <v>0</v>
      </c>
    </row>
    <row r="55" spans="2:20" s="36" customFormat="1" ht="129.94999999999999" customHeight="1" thickBot="1" x14ac:dyDescent="0.35">
      <c r="B55" s="356" t="s">
        <v>28</v>
      </c>
      <c r="C55" s="358"/>
      <c r="D55" s="358"/>
      <c r="E55" s="40" t="s">
        <v>221</v>
      </c>
      <c r="F55" s="162" t="s">
        <v>222</v>
      </c>
      <c r="G55" s="185" t="s">
        <v>223</v>
      </c>
      <c r="H55" s="189">
        <v>4</v>
      </c>
      <c r="I55" s="175"/>
      <c r="J55" s="176">
        <v>1</v>
      </c>
      <c r="K55" s="175"/>
      <c r="L55" s="176"/>
      <c r="M55" s="74">
        <f>'PROGRAMACIÓN DE META '!AE49</f>
        <v>0.25</v>
      </c>
      <c r="N55" s="76"/>
      <c r="O55" s="40"/>
      <c r="P55" s="341" t="s">
        <v>224</v>
      </c>
      <c r="Q55" s="322" t="s">
        <v>0</v>
      </c>
      <c r="R55" s="323" t="s">
        <v>0</v>
      </c>
      <c r="S55" s="322" t="s">
        <v>0</v>
      </c>
      <c r="T55" s="323" t="s">
        <v>0</v>
      </c>
    </row>
    <row r="56" spans="2:20" s="36" customFormat="1" ht="91.5" customHeight="1" thickBot="1" x14ac:dyDescent="0.35">
      <c r="B56" s="356"/>
      <c r="C56" s="358"/>
      <c r="D56" s="358"/>
      <c r="E56" s="40" t="s">
        <v>225</v>
      </c>
      <c r="F56" s="162" t="s">
        <v>226</v>
      </c>
      <c r="G56" s="185" t="s">
        <v>227</v>
      </c>
      <c r="H56" s="190">
        <v>1</v>
      </c>
      <c r="I56" s="175"/>
      <c r="J56" s="176"/>
      <c r="K56" s="175"/>
      <c r="L56" s="176"/>
      <c r="M56" s="74">
        <f>'PROGRAMACIÓN DE META '!AE50</f>
        <v>0</v>
      </c>
      <c r="N56" s="75"/>
      <c r="O56" s="40"/>
      <c r="P56" s="341" t="s">
        <v>228</v>
      </c>
      <c r="Q56" s="322"/>
      <c r="R56" s="323"/>
      <c r="S56" s="322" t="s">
        <v>0</v>
      </c>
      <c r="T56" s="323"/>
    </row>
    <row r="57" spans="2:20" s="36" customFormat="1" ht="67.5" customHeight="1" thickBot="1" x14ac:dyDescent="0.35">
      <c r="B57" s="356" t="s">
        <v>28</v>
      </c>
      <c r="C57" s="359"/>
      <c r="D57" s="359"/>
      <c r="E57" s="38" t="s">
        <v>229</v>
      </c>
      <c r="F57" s="166" t="s">
        <v>230</v>
      </c>
      <c r="G57" s="334" t="s">
        <v>522</v>
      </c>
      <c r="H57" s="191">
        <v>1</v>
      </c>
      <c r="I57" s="167"/>
      <c r="J57" s="168"/>
      <c r="K57" s="167"/>
      <c r="L57" s="168"/>
      <c r="M57" s="77">
        <f>'PROGRAMACIÓN DE META '!AE51</f>
        <v>0</v>
      </c>
      <c r="N57" s="78"/>
      <c r="O57" s="38"/>
      <c r="P57" s="28" t="s">
        <v>231</v>
      </c>
      <c r="Q57" s="331"/>
      <c r="R57" s="332"/>
      <c r="S57" s="331" t="s">
        <v>0</v>
      </c>
      <c r="T57" s="332"/>
    </row>
    <row r="58" spans="2:20" s="36" customFormat="1" ht="101.1" customHeight="1" thickBot="1" x14ac:dyDescent="0.35">
      <c r="B58" s="356" t="s">
        <v>28</v>
      </c>
      <c r="C58" s="357" t="s">
        <v>29</v>
      </c>
      <c r="D58" s="373">
        <v>58.4</v>
      </c>
      <c r="E58" s="39" t="s">
        <v>232</v>
      </c>
      <c r="F58" s="158" t="s">
        <v>233</v>
      </c>
      <c r="G58" s="183" t="s">
        <v>234</v>
      </c>
      <c r="H58" s="184">
        <v>1</v>
      </c>
      <c r="I58" s="172"/>
      <c r="J58" s="173"/>
      <c r="K58" s="172"/>
      <c r="L58" s="173"/>
      <c r="M58" s="73">
        <f>'PROGRAMACIÓN DE META '!AE52</f>
        <v>0</v>
      </c>
      <c r="N58" s="79"/>
      <c r="O58" s="39"/>
      <c r="P58" s="27" t="s">
        <v>235</v>
      </c>
      <c r="Q58" s="313"/>
      <c r="R58" s="314"/>
      <c r="S58" s="313" t="s">
        <v>0</v>
      </c>
      <c r="T58" s="314"/>
    </row>
    <row r="59" spans="2:20" s="36" customFormat="1" ht="67.5" customHeight="1" thickBot="1" x14ac:dyDescent="0.35">
      <c r="B59" s="356" t="s">
        <v>28</v>
      </c>
      <c r="C59" s="358"/>
      <c r="D59" s="360"/>
      <c r="E59" s="40" t="s">
        <v>236</v>
      </c>
      <c r="F59" s="162" t="s">
        <v>237</v>
      </c>
      <c r="G59" s="185" t="s">
        <v>238</v>
      </c>
      <c r="H59" s="190">
        <v>1</v>
      </c>
      <c r="I59" s="175"/>
      <c r="J59" s="176"/>
      <c r="K59" s="175"/>
      <c r="L59" s="176"/>
      <c r="M59" s="74">
        <f>'PROGRAMACIÓN DE META '!AE53</f>
        <v>0</v>
      </c>
      <c r="N59" s="75"/>
      <c r="O59" s="40"/>
      <c r="P59" s="26" t="s">
        <v>235</v>
      </c>
      <c r="Q59" s="322"/>
      <c r="R59" s="323"/>
      <c r="S59" s="322" t="s">
        <v>0</v>
      </c>
      <c r="T59" s="323" t="s">
        <v>0</v>
      </c>
    </row>
    <row r="60" spans="2:20" s="36" customFormat="1" ht="67.5" customHeight="1" thickBot="1" x14ac:dyDescent="0.35">
      <c r="B60" s="356" t="s">
        <v>28</v>
      </c>
      <c r="C60" s="358"/>
      <c r="D60" s="360"/>
      <c r="E60" s="40" t="s">
        <v>239</v>
      </c>
      <c r="F60" s="162" t="s">
        <v>240</v>
      </c>
      <c r="G60" s="185" t="s">
        <v>241</v>
      </c>
      <c r="H60" s="190">
        <v>1</v>
      </c>
      <c r="I60" s="175"/>
      <c r="J60" s="176"/>
      <c r="K60" s="175"/>
      <c r="L60" s="176"/>
      <c r="M60" s="74">
        <f>'PROGRAMACIÓN DE META '!AE54</f>
        <v>0</v>
      </c>
      <c r="N60" s="75"/>
      <c r="O60" s="40"/>
      <c r="P60" s="26" t="s">
        <v>235</v>
      </c>
      <c r="Q60" s="322"/>
      <c r="R60" s="323"/>
      <c r="S60" s="322" t="s">
        <v>0</v>
      </c>
      <c r="T60" s="323" t="s">
        <v>0</v>
      </c>
    </row>
    <row r="61" spans="2:20" s="36" customFormat="1" ht="85.5" customHeight="1" thickBot="1" x14ac:dyDescent="0.35">
      <c r="B61" s="356" t="s">
        <v>28</v>
      </c>
      <c r="C61" s="358"/>
      <c r="D61" s="360"/>
      <c r="E61" s="40" t="s">
        <v>242</v>
      </c>
      <c r="F61" s="162" t="s">
        <v>243</v>
      </c>
      <c r="G61" s="185" t="s">
        <v>244</v>
      </c>
      <c r="H61" s="190">
        <v>1</v>
      </c>
      <c r="I61" s="175"/>
      <c r="J61" s="176"/>
      <c r="K61" s="175"/>
      <c r="L61" s="176"/>
      <c r="M61" s="74">
        <f>'PROGRAMACIÓN DE META '!AE55</f>
        <v>0</v>
      </c>
      <c r="N61" s="75"/>
      <c r="O61" s="40"/>
      <c r="P61" s="26" t="s">
        <v>235</v>
      </c>
      <c r="Q61" s="322"/>
      <c r="R61" s="323"/>
      <c r="S61" s="322" t="s">
        <v>0</v>
      </c>
      <c r="T61" s="323"/>
    </row>
    <row r="62" spans="2:20" s="36" customFormat="1" ht="119.1" customHeight="1" thickBot="1" x14ac:dyDescent="0.35">
      <c r="B62" s="356"/>
      <c r="C62" s="358"/>
      <c r="D62" s="360"/>
      <c r="E62" s="40" t="s">
        <v>245</v>
      </c>
      <c r="F62" s="162" t="s">
        <v>246</v>
      </c>
      <c r="G62" s="162" t="s">
        <v>247</v>
      </c>
      <c r="H62" s="189">
        <v>1</v>
      </c>
      <c r="I62" s="175"/>
      <c r="J62" s="176">
        <v>1</v>
      </c>
      <c r="K62" s="175"/>
      <c r="L62" s="176"/>
      <c r="M62" s="74">
        <f>'PROGRAMACIÓN DE META '!AE56</f>
        <v>1</v>
      </c>
      <c r="N62" s="76"/>
      <c r="O62" s="157"/>
      <c r="P62" s="341" t="s">
        <v>235</v>
      </c>
      <c r="Q62" s="322"/>
      <c r="R62" s="323" t="s">
        <v>0</v>
      </c>
      <c r="S62" s="322"/>
      <c r="T62" s="323"/>
    </row>
    <row r="63" spans="2:20" s="36" customFormat="1" ht="80.099999999999994" customHeight="1" thickBot="1" x14ac:dyDescent="0.35">
      <c r="B63" s="356"/>
      <c r="C63" s="358"/>
      <c r="D63" s="360"/>
      <c r="E63" s="40" t="s">
        <v>248</v>
      </c>
      <c r="F63" s="162" t="s">
        <v>249</v>
      </c>
      <c r="G63" s="162" t="s">
        <v>250</v>
      </c>
      <c r="H63" s="189">
        <v>1</v>
      </c>
      <c r="I63" s="175"/>
      <c r="J63" s="176"/>
      <c r="K63" s="175"/>
      <c r="L63" s="176"/>
      <c r="M63" s="74">
        <f>'PROGRAMACIÓN DE META '!AE57</f>
        <v>0</v>
      </c>
      <c r="N63" s="75"/>
      <c r="O63" s="157"/>
      <c r="P63" s="26" t="s">
        <v>235</v>
      </c>
      <c r="Q63" s="322"/>
      <c r="R63" s="323"/>
      <c r="S63" s="322" t="s">
        <v>0</v>
      </c>
      <c r="T63" s="323"/>
    </row>
    <row r="64" spans="2:20" s="36" customFormat="1" ht="80.099999999999994" customHeight="1" thickBot="1" x14ac:dyDescent="0.35">
      <c r="B64" s="356"/>
      <c r="C64" s="358"/>
      <c r="D64" s="360"/>
      <c r="E64" s="40" t="s">
        <v>251</v>
      </c>
      <c r="F64" s="162" t="s">
        <v>252</v>
      </c>
      <c r="G64" s="162" t="s">
        <v>253</v>
      </c>
      <c r="H64" s="189">
        <v>1</v>
      </c>
      <c r="I64" s="175"/>
      <c r="J64" s="176"/>
      <c r="K64" s="175"/>
      <c r="L64" s="176"/>
      <c r="M64" s="74">
        <f>'PROGRAMACIÓN DE META '!AE58</f>
        <v>0</v>
      </c>
      <c r="N64" s="75"/>
      <c r="O64" s="157"/>
      <c r="P64" s="26" t="s">
        <v>235</v>
      </c>
      <c r="Q64" s="322"/>
      <c r="R64" s="323"/>
      <c r="S64" s="322" t="s">
        <v>0</v>
      </c>
      <c r="T64" s="323"/>
    </row>
    <row r="65" spans="2:20" s="36" customFormat="1" ht="80.099999999999994" customHeight="1" thickBot="1" x14ac:dyDescent="0.35">
      <c r="B65" s="356"/>
      <c r="C65" s="358"/>
      <c r="D65" s="360"/>
      <c r="E65" s="40" t="s">
        <v>254</v>
      </c>
      <c r="F65" s="162" t="s">
        <v>255</v>
      </c>
      <c r="G65" s="162" t="s">
        <v>256</v>
      </c>
      <c r="H65" s="189">
        <v>1</v>
      </c>
      <c r="I65" s="175"/>
      <c r="J65" s="176"/>
      <c r="K65" s="175"/>
      <c r="L65" s="176"/>
      <c r="M65" s="74">
        <f>'PROGRAMACIÓN DE META '!AE59</f>
        <v>0</v>
      </c>
      <c r="N65" s="75"/>
      <c r="O65" s="157"/>
      <c r="P65" s="26" t="s">
        <v>235</v>
      </c>
      <c r="Q65" s="322"/>
      <c r="R65" s="323"/>
      <c r="S65" s="322" t="s">
        <v>0</v>
      </c>
      <c r="T65" s="323"/>
    </row>
    <row r="66" spans="2:20" s="36" customFormat="1" ht="87" customHeight="1" thickBot="1" x14ac:dyDescent="0.35">
      <c r="B66" s="356"/>
      <c r="C66" s="358"/>
      <c r="D66" s="360"/>
      <c r="E66" s="40" t="s">
        <v>257</v>
      </c>
      <c r="F66" s="162" t="s">
        <v>258</v>
      </c>
      <c r="G66" s="162" t="s">
        <v>259</v>
      </c>
      <c r="H66" s="189">
        <v>1</v>
      </c>
      <c r="I66" s="175"/>
      <c r="J66" s="176"/>
      <c r="K66" s="175"/>
      <c r="L66" s="176"/>
      <c r="M66" s="74">
        <f>'PROGRAMACIÓN DE META '!AE60</f>
        <v>0</v>
      </c>
      <c r="N66" s="75"/>
      <c r="O66" s="157"/>
      <c r="P66" s="26" t="s">
        <v>235</v>
      </c>
      <c r="Q66" s="322"/>
      <c r="R66" s="323"/>
      <c r="S66" s="322" t="s">
        <v>0</v>
      </c>
      <c r="T66" s="323"/>
    </row>
    <row r="67" spans="2:20" s="36" customFormat="1" ht="87" customHeight="1" thickBot="1" x14ac:dyDescent="0.35">
      <c r="B67" s="356"/>
      <c r="C67" s="358"/>
      <c r="D67" s="360"/>
      <c r="E67" s="40" t="s">
        <v>260</v>
      </c>
      <c r="F67" s="162" t="s">
        <v>261</v>
      </c>
      <c r="G67" s="162" t="s">
        <v>262</v>
      </c>
      <c r="H67" s="189">
        <v>1</v>
      </c>
      <c r="I67" s="175"/>
      <c r="J67" s="176"/>
      <c r="K67" s="175"/>
      <c r="L67" s="176"/>
      <c r="M67" s="74">
        <f>'PROGRAMACIÓN DE META '!AE61</f>
        <v>0</v>
      </c>
      <c r="N67" s="75"/>
      <c r="O67" s="157"/>
      <c r="P67" s="26" t="s">
        <v>235</v>
      </c>
      <c r="Q67" s="322"/>
      <c r="R67" s="323"/>
      <c r="S67" s="322" t="s">
        <v>0</v>
      </c>
      <c r="T67" s="323"/>
    </row>
    <row r="68" spans="2:20" s="36" customFormat="1" ht="82.5" customHeight="1" thickBot="1" x14ac:dyDescent="0.35">
      <c r="B68" s="356"/>
      <c r="C68" s="358"/>
      <c r="D68" s="360"/>
      <c r="E68" s="40" t="s">
        <v>263</v>
      </c>
      <c r="F68" s="162" t="s">
        <v>264</v>
      </c>
      <c r="G68" s="162" t="s">
        <v>265</v>
      </c>
      <c r="H68" s="189">
        <v>1</v>
      </c>
      <c r="I68" s="175"/>
      <c r="J68" s="176">
        <v>1</v>
      </c>
      <c r="K68" s="175"/>
      <c r="L68" s="176"/>
      <c r="M68" s="74">
        <f>'PROGRAMACIÓN DE META '!AE62</f>
        <v>1</v>
      </c>
      <c r="N68" s="76"/>
      <c r="O68" s="157"/>
      <c r="P68" s="341" t="s">
        <v>235</v>
      </c>
      <c r="Q68" s="322"/>
      <c r="R68" s="323" t="s">
        <v>0</v>
      </c>
      <c r="S68" s="322"/>
      <c r="T68" s="323"/>
    </row>
    <row r="69" spans="2:20" s="36" customFormat="1" ht="82.5" customHeight="1" thickBot="1" x14ac:dyDescent="0.35">
      <c r="B69" s="356"/>
      <c r="C69" s="358"/>
      <c r="D69" s="360"/>
      <c r="E69" s="40" t="s">
        <v>266</v>
      </c>
      <c r="F69" s="162" t="s">
        <v>267</v>
      </c>
      <c r="G69" s="162" t="s">
        <v>268</v>
      </c>
      <c r="H69" s="189">
        <v>1</v>
      </c>
      <c r="I69" s="175"/>
      <c r="J69" s="176"/>
      <c r="K69" s="175"/>
      <c r="L69" s="176"/>
      <c r="M69" s="74">
        <f>'PROGRAMACIÓN DE META '!AE63</f>
        <v>0</v>
      </c>
      <c r="N69" s="76"/>
      <c r="O69" s="157"/>
      <c r="P69" s="341" t="s">
        <v>235</v>
      </c>
      <c r="Q69" s="322"/>
      <c r="R69" s="323"/>
      <c r="S69" s="322"/>
      <c r="T69" s="323" t="s">
        <v>0</v>
      </c>
    </row>
    <row r="70" spans="2:20" s="36" customFormat="1" ht="93.6" customHeight="1" thickBot="1" x14ac:dyDescent="0.35">
      <c r="B70" s="356"/>
      <c r="C70" s="358"/>
      <c r="D70" s="360"/>
      <c r="E70" s="40" t="s">
        <v>269</v>
      </c>
      <c r="F70" s="162" t="s">
        <v>270</v>
      </c>
      <c r="G70" s="162" t="s">
        <v>271</v>
      </c>
      <c r="H70" s="189">
        <v>1</v>
      </c>
      <c r="I70" s="175"/>
      <c r="J70" s="176">
        <v>1</v>
      </c>
      <c r="K70" s="175"/>
      <c r="L70" s="176"/>
      <c r="M70" s="74">
        <f>'PROGRAMACIÓN DE META '!AE64</f>
        <v>1</v>
      </c>
      <c r="N70" s="75"/>
      <c r="O70" s="157"/>
      <c r="P70" s="341" t="s">
        <v>235</v>
      </c>
      <c r="Q70" s="322"/>
      <c r="R70" s="323" t="s">
        <v>0</v>
      </c>
      <c r="S70" s="322"/>
      <c r="T70" s="323"/>
    </row>
    <row r="71" spans="2:20" s="36" customFormat="1" ht="150.75" customHeight="1" thickBot="1" x14ac:dyDescent="0.35">
      <c r="B71" s="356"/>
      <c r="C71" s="358"/>
      <c r="D71" s="360"/>
      <c r="E71" s="40" t="s">
        <v>272</v>
      </c>
      <c r="F71" s="162" t="s">
        <v>273</v>
      </c>
      <c r="G71" s="162" t="s">
        <v>274</v>
      </c>
      <c r="H71" s="189">
        <v>1</v>
      </c>
      <c r="I71" s="175"/>
      <c r="J71" s="176">
        <v>1</v>
      </c>
      <c r="K71" s="175"/>
      <c r="L71" s="176"/>
      <c r="M71" s="74">
        <f>'PROGRAMACIÓN DE META '!AE65</f>
        <v>1</v>
      </c>
      <c r="N71" s="76"/>
      <c r="O71" s="157"/>
      <c r="P71" s="341" t="s">
        <v>235</v>
      </c>
      <c r="Q71" s="322"/>
      <c r="R71" s="323" t="s">
        <v>0</v>
      </c>
      <c r="S71" s="322"/>
      <c r="T71" s="323"/>
    </row>
    <row r="72" spans="2:20" s="36" customFormat="1" ht="110.1" customHeight="1" thickBot="1" x14ac:dyDescent="0.35">
      <c r="B72" s="356"/>
      <c r="C72" s="358"/>
      <c r="D72" s="360"/>
      <c r="E72" s="40" t="s">
        <v>275</v>
      </c>
      <c r="F72" s="162" t="s">
        <v>276</v>
      </c>
      <c r="G72" s="162" t="s">
        <v>277</v>
      </c>
      <c r="H72" s="189">
        <v>1</v>
      </c>
      <c r="I72" s="175"/>
      <c r="J72" s="176"/>
      <c r="K72" s="175"/>
      <c r="L72" s="176"/>
      <c r="M72" s="74">
        <f>'PROGRAMACIÓN DE META '!AE66</f>
        <v>0</v>
      </c>
      <c r="N72" s="75"/>
      <c r="O72" s="157"/>
      <c r="P72" s="26" t="s">
        <v>235</v>
      </c>
      <c r="Q72" s="322"/>
      <c r="R72" s="177"/>
      <c r="S72" s="322" t="s">
        <v>0</v>
      </c>
      <c r="T72" s="323"/>
    </row>
    <row r="73" spans="2:20" s="36" customFormat="1" ht="120.6" customHeight="1" thickBot="1" x14ac:dyDescent="0.35">
      <c r="B73" s="356"/>
      <c r="C73" s="358"/>
      <c r="D73" s="360"/>
      <c r="E73" s="40" t="s">
        <v>278</v>
      </c>
      <c r="F73" s="162" t="s">
        <v>279</v>
      </c>
      <c r="G73" s="162" t="s">
        <v>280</v>
      </c>
      <c r="H73" s="189">
        <v>1</v>
      </c>
      <c r="I73" s="175"/>
      <c r="J73" s="176"/>
      <c r="K73" s="175"/>
      <c r="L73" s="176"/>
      <c r="M73" s="74">
        <f>'PROGRAMACIÓN DE META '!AE67</f>
        <v>0</v>
      </c>
      <c r="N73" s="75"/>
      <c r="O73" s="157"/>
      <c r="P73" s="26" t="s">
        <v>235</v>
      </c>
      <c r="Q73" s="322"/>
      <c r="R73" s="323"/>
      <c r="S73" s="322" t="s">
        <v>0</v>
      </c>
      <c r="T73" s="323"/>
    </row>
    <row r="74" spans="2:20" s="36" customFormat="1" ht="83.25" customHeight="1" thickBot="1" x14ac:dyDescent="0.35">
      <c r="B74" s="356"/>
      <c r="C74" s="358"/>
      <c r="D74" s="360"/>
      <c r="E74" s="40" t="s">
        <v>281</v>
      </c>
      <c r="F74" s="162" t="s">
        <v>282</v>
      </c>
      <c r="G74" s="162" t="s">
        <v>283</v>
      </c>
      <c r="H74" s="189">
        <v>1</v>
      </c>
      <c r="I74" s="175"/>
      <c r="J74" s="176"/>
      <c r="K74" s="175"/>
      <c r="L74" s="176"/>
      <c r="M74" s="74">
        <f>'PROGRAMACIÓN DE META '!AE68</f>
        <v>0</v>
      </c>
      <c r="N74" s="75"/>
      <c r="O74" s="157"/>
      <c r="P74" s="26" t="s">
        <v>235</v>
      </c>
      <c r="Q74" s="322"/>
      <c r="R74" s="323"/>
      <c r="S74" s="322" t="s">
        <v>0</v>
      </c>
      <c r="T74" s="323"/>
    </row>
    <row r="75" spans="2:20" s="36" customFormat="1" ht="75" customHeight="1" thickBot="1" x14ac:dyDescent="0.35">
      <c r="B75" s="356"/>
      <c r="C75" s="358"/>
      <c r="D75" s="360"/>
      <c r="E75" s="40" t="s">
        <v>284</v>
      </c>
      <c r="F75" s="162" t="s">
        <v>285</v>
      </c>
      <c r="G75" s="162" t="s">
        <v>286</v>
      </c>
      <c r="H75" s="189">
        <v>1</v>
      </c>
      <c r="I75" s="175"/>
      <c r="J75" s="176"/>
      <c r="K75" s="175"/>
      <c r="L75" s="176"/>
      <c r="M75" s="74">
        <f>'PROGRAMACIÓN DE META '!AE69</f>
        <v>0</v>
      </c>
      <c r="N75" s="75"/>
      <c r="O75" s="157"/>
      <c r="P75" s="26" t="s">
        <v>235</v>
      </c>
      <c r="Q75" s="322"/>
      <c r="R75" s="323"/>
      <c r="S75" s="322" t="s">
        <v>0</v>
      </c>
      <c r="T75" s="323"/>
    </row>
    <row r="76" spans="2:20" s="36" customFormat="1" ht="93.95" customHeight="1" thickBot="1" x14ac:dyDescent="0.35">
      <c r="B76" s="356"/>
      <c r="C76" s="358"/>
      <c r="D76" s="360"/>
      <c r="E76" s="40" t="s">
        <v>287</v>
      </c>
      <c r="F76" s="162" t="s">
        <v>288</v>
      </c>
      <c r="G76" s="162" t="s">
        <v>289</v>
      </c>
      <c r="H76" s="186">
        <v>1</v>
      </c>
      <c r="I76" s="187"/>
      <c r="J76" s="188"/>
      <c r="K76" s="187"/>
      <c r="L76" s="188"/>
      <c r="M76" s="74">
        <f>'PROGRAMACIÓN DE META '!AE70</f>
        <v>0</v>
      </c>
      <c r="N76" s="75"/>
      <c r="O76" s="157"/>
      <c r="P76" s="26" t="s">
        <v>235</v>
      </c>
      <c r="Q76" s="322"/>
      <c r="R76" s="323"/>
      <c r="S76" s="322" t="s">
        <v>0</v>
      </c>
      <c r="T76" s="323"/>
    </row>
    <row r="77" spans="2:20" s="36" customFormat="1" ht="86.25" customHeight="1" thickBot="1" x14ac:dyDescent="0.35">
      <c r="B77" s="356"/>
      <c r="C77" s="358"/>
      <c r="D77" s="360"/>
      <c r="E77" s="40" t="s">
        <v>290</v>
      </c>
      <c r="F77" s="162" t="s">
        <v>291</v>
      </c>
      <c r="G77" s="162" t="s">
        <v>292</v>
      </c>
      <c r="H77" s="189">
        <v>1</v>
      </c>
      <c r="I77" s="175"/>
      <c r="J77" s="176"/>
      <c r="K77" s="175"/>
      <c r="L77" s="176"/>
      <c r="M77" s="74">
        <f>'PROGRAMACIÓN DE META '!AE71</f>
        <v>0</v>
      </c>
      <c r="N77" s="75"/>
      <c r="O77" s="157"/>
      <c r="P77" s="26" t="s">
        <v>235</v>
      </c>
      <c r="Q77" s="322"/>
      <c r="R77" s="323"/>
      <c r="S77" s="322" t="s">
        <v>0</v>
      </c>
      <c r="T77" s="323"/>
    </row>
    <row r="78" spans="2:20" s="36" customFormat="1" ht="63" customHeight="1" thickBot="1" x14ac:dyDescent="0.35">
      <c r="B78" s="356"/>
      <c r="C78" s="359"/>
      <c r="D78" s="361"/>
      <c r="E78" s="38" t="s">
        <v>293</v>
      </c>
      <c r="F78" s="166" t="s">
        <v>294</v>
      </c>
      <c r="G78" s="166" t="s">
        <v>295</v>
      </c>
      <c r="H78" s="192">
        <v>1</v>
      </c>
      <c r="I78" s="167"/>
      <c r="J78" s="168"/>
      <c r="K78" s="167"/>
      <c r="L78" s="168"/>
      <c r="M78" s="77">
        <f>'PROGRAMACIÓN DE META '!AE72</f>
        <v>0</v>
      </c>
      <c r="N78" s="78"/>
      <c r="O78" s="66"/>
      <c r="P78" s="28" t="s">
        <v>235</v>
      </c>
      <c r="Q78" s="331"/>
      <c r="R78" s="332"/>
      <c r="S78" s="331" t="s">
        <v>0</v>
      </c>
      <c r="T78" s="332"/>
    </row>
    <row r="79" spans="2:20" s="36" customFormat="1" ht="95.1" customHeight="1" thickBot="1" x14ac:dyDescent="0.35">
      <c r="B79" s="356"/>
      <c r="C79" s="357" t="s">
        <v>296</v>
      </c>
      <c r="D79" s="374" t="s">
        <v>129</v>
      </c>
      <c r="E79" s="39" t="s">
        <v>297</v>
      </c>
      <c r="F79" s="158" t="s">
        <v>298</v>
      </c>
      <c r="G79" s="158" t="s">
        <v>299</v>
      </c>
      <c r="H79" s="193">
        <v>1</v>
      </c>
      <c r="I79" s="172"/>
      <c r="J79" s="173"/>
      <c r="K79" s="172"/>
      <c r="L79" s="173"/>
      <c r="M79" s="73">
        <f>'PROGRAMACIÓN DE META '!AE73</f>
        <v>0</v>
      </c>
      <c r="N79" s="79"/>
      <c r="O79" s="156"/>
      <c r="P79" s="27" t="s">
        <v>235</v>
      </c>
      <c r="Q79" s="313"/>
      <c r="R79" s="314"/>
      <c r="S79" s="313" t="s">
        <v>0</v>
      </c>
      <c r="T79" s="314"/>
    </row>
    <row r="80" spans="2:20" s="36" customFormat="1" ht="90" customHeight="1" thickBot="1" x14ac:dyDescent="0.35">
      <c r="B80" s="356"/>
      <c r="C80" s="358"/>
      <c r="D80" s="375"/>
      <c r="E80" s="40" t="s">
        <v>300</v>
      </c>
      <c r="F80" s="162" t="s">
        <v>301</v>
      </c>
      <c r="G80" s="162" t="s">
        <v>302</v>
      </c>
      <c r="H80" s="186">
        <v>1</v>
      </c>
      <c r="I80" s="187"/>
      <c r="J80" s="188"/>
      <c r="K80" s="187"/>
      <c r="L80" s="188"/>
      <c r="M80" s="74">
        <f>'PROGRAMACIÓN DE META '!AE74</f>
        <v>0</v>
      </c>
      <c r="N80" s="75"/>
      <c r="O80" s="157"/>
      <c r="P80" s="26" t="s">
        <v>235</v>
      </c>
      <c r="Q80" s="322"/>
      <c r="R80" s="323"/>
      <c r="S80" s="322"/>
      <c r="T80" s="323" t="s">
        <v>0</v>
      </c>
    </row>
    <row r="81" spans="2:20" s="36" customFormat="1" ht="108.6" customHeight="1" thickBot="1" x14ac:dyDescent="0.35">
      <c r="B81" s="356"/>
      <c r="C81" s="358"/>
      <c r="D81" s="375"/>
      <c r="E81" s="40" t="s">
        <v>303</v>
      </c>
      <c r="F81" s="162" t="s">
        <v>304</v>
      </c>
      <c r="G81" s="162" t="s">
        <v>305</v>
      </c>
      <c r="H81" s="189">
        <v>1</v>
      </c>
      <c r="I81" s="175"/>
      <c r="J81" s="176"/>
      <c r="K81" s="175"/>
      <c r="L81" s="176"/>
      <c r="M81" s="74">
        <f>'PROGRAMACIÓN DE META '!AE75</f>
        <v>0</v>
      </c>
      <c r="N81" s="76"/>
      <c r="O81" s="157"/>
      <c r="P81" s="341" t="s">
        <v>235</v>
      </c>
      <c r="Q81" s="322"/>
      <c r="R81" s="323" t="s">
        <v>0</v>
      </c>
      <c r="S81" s="322" t="s">
        <v>0</v>
      </c>
      <c r="T81" s="323" t="s">
        <v>0</v>
      </c>
    </row>
    <row r="82" spans="2:20" s="36" customFormat="1" ht="108.95" customHeight="1" thickBot="1" x14ac:dyDescent="0.35">
      <c r="B82" s="356"/>
      <c r="C82" s="358"/>
      <c r="D82" s="375"/>
      <c r="E82" s="40" t="s">
        <v>306</v>
      </c>
      <c r="F82" s="162" t="s">
        <v>307</v>
      </c>
      <c r="G82" s="179" t="s">
        <v>308</v>
      </c>
      <c r="H82" s="189">
        <v>1</v>
      </c>
      <c r="I82" s="175"/>
      <c r="J82" s="176"/>
      <c r="K82" s="175"/>
      <c r="L82" s="176"/>
      <c r="M82" s="74">
        <f>'PROGRAMACIÓN DE META '!AE76</f>
        <v>0</v>
      </c>
      <c r="N82" s="75"/>
      <c r="O82" s="157"/>
      <c r="P82" s="26" t="s">
        <v>235</v>
      </c>
      <c r="Q82" s="322"/>
      <c r="R82" s="323"/>
      <c r="S82" s="322" t="s">
        <v>36</v>
      </c>
      <c r="T82" s="323"/>
    </row>
    <row r="83" spans="2:20" s="36" customFormat="1" ht="66.95" customHeight="1" thickBot="1" x14ac:dyDescent="0.35">
      <c r="B83" s="356"/>
      <c r="C83" s="358"/>
      <c r="D83" s="375"/>
      <c r="E83" s="40" t="s">
        <v>309</v>
      </c>
      <c r="F83" s="162" t="s">
        <v>310</v>
      </c>
      <c r="G83" s="162" t="s">
        <v>311</v>
      </c>
      <c r="H83" s="189">
        <v>1</v>
      </c>
      <c r="I83" s="175"/>
      <c r="J83" s="176">
        <v>0.5</v>
      </c>
      <c r="K83" s="175"/>
      <c r="L83" s="176"/>
      <c r="M83" s="74">
        <f>'PROGRAMACIÓN DE META '!AE77</f>
        <v>0.5</v>
      </c>
      <c r="N83" s="76"/>
      <c r="O83" s="157"/>
      <c r="P83" s="341" t="s">
        <v>235</v>
      </c>
      <c r="Q83" s="322"/>
      <c r="R83" s="323" t="s">
        <v>0</v>
      </c>
      <c r="S83" s="322"/>
      <c r="T83" s="323" t="s">
        <v>0</v>
      </c>
    </row>
    <row r="84" spans="2:20" s="36" customFormat="1" ht="51.95" customHeight="1" thickBot="1" x14ac:dyDescent="0.35">
      <c r="B84" s="356"/>
      <c r="C84" s="358"/>
      <c r="D84" s="375"/>
      <c r="E84" s="40" t="s">
        <v>312</v>
      </c>
      <c r="F84" s="162" t="s">
        <v>313</v>
      </c>
      <c r="G84" s="162" t="s">
        <v>314</v>
      </c>
      <c r="H84" s="189">
        <v>1</v>
      </c>
      <c r="I84" s="175"/>
      <c r="J84" s="176"/>
      <c r="K84" s="175"/>
      <c r="L84" s="176"/>
      <c r="M84" s="74">
        <f>'PROGRAMACIÓN DE META '!AE78</f>
        <v>0</v>
      </c>
      <c r="N84" s="75"/>
      <c r="O84" s="157"/>
      <c r="P84" s="26" t="s">
        <v>235</v>
      </c>
      <c r="Q84" s="322"/>
      <c r="R84" s="323"/>
      <c r="S84" s="322" t="s">
        <v>0</v>
      </c>
      <c r="T84" s="323"/>
    </row>
    <row r="85" spans="2:20" s="36" customFormat="1" ht="118.5" customHeight="1" thickBot="1" x14ac:dyDescent="0.35">
      <c r="B85" s="356"/>
      <c r="C85" s="358"/>
      <c r="D85" s="375"/>
      <c r="E85" s="40" t="s">
        <v>315</v>
      </c>
      <c r="F85" s="162" t="s">
        <v>316</v>
      </c>
      <c r="G85" s="162" t="s">
        <v>317</v>
      </c>
      <c r="H85" s="189">
        <v>1</v>
      </c>
      <c r="I85" s="175"/>
      <c r="J85" s="176"/>
      <c r="K85" s="175"/>
      <c r="L85" s="176"/>
      <c r="M85" s="74">
        <f>'PROGRAMACIÓN DE META '!AE79</f>
        <v>0</v>
      </c>
      <c r="N85" s="75"/>
      <c r="O85" s="157"/>
      <c r="P85" s="26" t="s">
        <v>235</v>
      </c>
      <c r="Q85" s="322"/>
      <c r="R85" s="323"/>
      <c r="S85" s="322" t="s">
        <v>0</v>
      </c>
      <c r="T85" s="323"/>
    </row>
    <row r="86" spans="2:20" s="36" customFormat="1" ht="168.95" customHeight="1" thickBot="1" x14ac:dyDescent="0.35">
      <c r="B86" s="356"/>
      <c r="C86" s="358"/>
      <c r="D86" s="375"/>
      <c r="E86" s="40" t="s">
        <v>318</v>
      </c>
      <c r="F86" s="162" t="s">
        <v>319</v>
      </c>
      <c r="G86" s="162" t="s">
        <v>320</v>
      </c>
      <c r="H86" s="189">
        <v>1</v>
      </c>
      <c r="I86" s="175"/>
      <c r="J86" s="176"/>
      <c r="K86" s="175"/>
      <c r="L86" s="176"/>
      <c r="M86" s="74">
        <f>'PROGRAMACIÓN DE META '!AE80</f>
        <v>0</v>
      </c>
      <c r="N86" s="75"/>
      <c r="O86" s="157"/>
      <c r="P86" s="26" t="s">
        <v>235</v>
      </c>
      <c r="Q86" s="322"/>
      <c r="R86" s="323"/>
      <c r="S86" s="322"/>
      <c r="T86" s="323" t="s">
        <v>0</v>
      </c>
    </row>
    <row r="87" spans="2:20" s="36" customFormat="1" ht="98.1" customHeight="1" thickBot="1" x14ac:dyDescent="0.35">
      <c r="B87" s="356"/>
      <c r="C87" s="358"/>
      <c r="D87" s="375"/>
      <c r="E87" s="40" t="s">
        <v>321</v>
      </c>
      <c r="F87" s="162" t="s">
        <v>322</v>
      </c>
      <c r="G87" s="162" t="s">
        <v>323</v>
      </c>
      <c r="H87" s="189">
        <v>1</v>
      </c>
      <c r="I87" s="175"/>
      <c r="J87" s="176"/>
      <c r="K87" s="175"/>
      <c r="L87" s="176"/>
      <c r="M87" s="74">
        <f>'PROGRAMACIÓN DE META '!AE81</f>
        <v>0</v>
      </c>
      <c r="N87" s="75"/>
      <c r="O87" s="157"/>
      <c r="P87" s="26" t="s">
        <v>235</v>
      </c>
      <c r="Q87" s="322"/>
      <c r="R87" s="323"/>
      <c r="S87" s="322" t="s">
        <v>0</v>
      </c>
      <c r="T87" s="323"/>
    </row>
    <row r="88" spans="2:20" s="36" customFormat="1" ht="75" customHeight="1" thickBot="1" x14ac:dyDescent="0.35">
      <c r="B88" s="356"/>
      <c r="C88" s="359"/>
      <c r="D88" s="376"/>
      <c r="E88" s="38" t="s">
        <v>324</v>
      </c>
      <c r="F88" s="166" t="s">
        <v>325</v>
      </c>
      <c r="G88" s="166" t="s">
        <v>326</v>
      </c>
      <c r="H88" s="192">
        <v>1</v>
      </c>
      <c r="I88" s="167"/>
      <c r="J88" s="168"/>
      <c r="K88" s="167"/>
      <c r="L88" s="168"/>
      <c r="M88" s="77">
        <f>'PROGRAMACIÓN DE META '!AE82</f>
        <v>0</v>
      </c>
      <c r="N88" s="78"/>
      <c r="O88" s="66"/>
      <c r="P88" s="28" t="s">
        <v>235</v>
      </c>
      <c r="Q88" s="331"/>
      <c r="R88" s="332"/>
      <c r="S88" s="331" t="s">
        <v>0</v>
      </c>
      <c r="T88" s="332"/>
    </row>
    <row r="89" spans="2:20" s="36" customFormat="1" ht="186" customHeight="1" thickBot="1" x14ac:dyDescent="0.35">
      <c r="B89" s="356" t="s">
        <v>28</v>
      </c>
      <c r="C89" s="194" t="s">
        <v>123</v>
      </c>
      <c r="D89" s="195">
        <v>83.7</v>
      </c>
      <c r="E89" s="71" t="s">
        <v>327</v>
      </c>
      <c r="F89" s="196" t="s">
        <v>328</v>
      </c>
      <c r="G89" s="196" t="s">
        <v>329</v>
      </c>
      <c r="H89" s="197">
        <v>1</v>
      </c>
      <c r="I89" s="198"/>
      <c r="J89" s="199"/>
      <c r="K89" s="198"/>
      <c r="L89" s="199"/>
      <c r="M89" s="200">
        <f>'PROGRAMACIÓN DE META '!AE83</f>
        <v>0</v>
      </c>
      <c r="N89" s="333"/>
      <c r="O89" s="70"/>
      <c r="P89" s="202" t="s">
        <v>330</v>
      </c>
      <c r="Q89" s="336"/>
      <c r="R89" s="337"/>
      <c r="S89" s="336" t="s">
        <v>0</v>
      </c>
      <c r="T89" s="337"/>
    </row>
    <row r="90" spans="2:20" s="36" customFormat="1" ht="153" customHeight="1" thickBot="1" x14ac:dyDescent="0.35">
      <c r="B90" s="356"/>
      <c r="C90" s="357" t="s">
        <v>331</v>
      </c>
      <c r="D90" s="374" t="s">
        <v>129</v>
      </c>
      <c r="E90" s="39" t="s">
        <v>332</v>
      </c>
      <c r="F90" s="158" t="s">
        <v>333</v>
      </c>
      <c r="G90" s="158" t="s">
        <v>523</v>
      </c>
      <c r="H90" s="193">
        <v>1</v>
      </c>
      <c r="I90" s="172"/>
      <c r="J90" s="173"/>
      <c r="K90" s="172"/>
      <c r="L90" s="173"/>
      <c r="M90" s="73">
        <f>'PROGRAMACIÓN DE META '!AE84</f>
        <v>0</v>
      </c>
      <c r="N90" s="79"/>
      <c r="O90" s="156"/>
      <c r="P90" s="161" t="s">
        <v>334</v>
      </c>
      <c r="Q90" s="313"/>
      <c r="R90" s="314"/>
      <c r="S90" s="313" t="s">
        <v>0</v>
      </c>
      <c r="T90" s="314"/>
    </row>
    <row r="91" spans="2:20" s="36" customFormat="1" ht="148.5" customHeight="1" thickBot="1" x14ac:dyDescent="0.35">
      <c r="B91" s="356"/>
      <c r="C91" s="358"/>
      <c r="D91" s="375"/>
      <c r="E91" s="40" t="s">
        <v>335</v>
      </c>
      <c r="F91" s="162" t="s">
        <v>336</v>
      </c>
      <c r="G91" s="162" t="s">
        <v>337</v>
      </c>
      <c r="H91" s="189">
        <v>1</v>
      </c>
      <c r="I91" s="175"/>
      <c r="J91" s="176"/>
      <c r="K91" s="175"/>
      <c r="L91" s="176"/>
      <c r="M91" s="74">
        <f>'PROGRAMACIÓN DE META '!AE85</f>
        <v>0</v>
      </c>
      <c r="N91" s="75"/>
      <c r="O91" s="157"/>
      <c r="P91" s="165" t="s">
        <v>528</v>
      </c>
      <c r="Q91" s="322"/>
      <c r="R91" s="323"/>
      <c r="S91" s="322" t="s">
        <v>0</v>
      </c>
      <c r="T91" s="323"/>
    </row>
    <row r="92" spans="2:20" s="36" customFormat="1" ht="95.1" customHeight="1" thickBot="1" x14ac:dyDescent="0.35">
      <c r="B92" s="356"/>
      <c r="C92" s="358"/>
      <c r="D92" s="375"/>
      <c r="E92" s="40" t="s">
        <v>338</v>
      </c>
      <c r="F92" s="162" t="s">
        <v>339</v>
      </c>
      <c r="G92" s="162" t="s">
        <v>340</v>
      </c>
      <c r="H92" s="189">
        <v>1</v>
      </c>
      <c r="I92" s="175"/>
      <c r="J92" s="176">
        <v>1</v>
      </c>
      <c r="K92" s="175"/>
      <c r="L92" s="176"/>
      <c r="M92" s="74">
        <f>'PROGRAMACIÓN DE META '!AE86</f>
        <v>1</v>
      </c>
      <c r="N92" s="75"/>
      <c r="O92" s="157"/>
      <c r="P92" s="26" t="s">
        <v>334</v>
      </c>
      <c r="Q92" s="322"/>
      <c r="R92" s="323" t="s">
        <v>0</v>
      </c>
      <c r="S92" s="322" t="s">
        <v>0</v>
      </c>
      <c r="T92" s="323"/>
    </row>
    <row r="93" spans="2:20" s="36" customFormat="1" ht="83.45" customHeight="1" thickBot="1" x14ac:dyDescent="0.35">
      <c r="B93" s="356"/>
      <c r="C93" s="358"/>
      <c r="D93" s="375"/>
      <c r="E93" s="40" t="s">
        <v>341</v>
      </c>
      <c r="F93" s="162" t="s">
        <v>342</v>
      </c>
      <c r="G93" s="162" t="s">
        <v>343</v>
      </c>
      <c r="H93" s="203">
        <v>1</v>
      </c>
      <c r="I93" s="175"/>
      <c r="J93" s="176">
        <v>1</v>
      </c>
      <c r="K93" s="175"/>
      <c r="L93" s="176"/>
      <c r="M93" s="74">
        <f>'PROGRAMACIÓN DE META '!AE87</f>
        <v>0.33333333333333331</v>
      </c>
      <c r="N93" s="76"/>
      <c r="O93" s="157"/>
      <c r="P93" s="341" t="s">
        <v>334</v>
      </c>
      <c r="Q93" s="322"/>
      <c r="R93" s="323" t="s">
        <v>0</v>
      </c>
      <c r="S93" s="322" t="s">
        <v>0</v>
      </c>
      <c r="T93" s="323" t="s">
        <v>0</v>
      </c>
    </row>
    <row r="94" spans="2:20" s="36" customFormat="1" ht="87" customHeight="1" thickBot="1" x14ac:dyDescent="0.35">
      <c r="B94" s="356"/>
      <c r="C94" s="358"/>
      <c r="D94" s="375"/>
      <c r="E94" s="40" t="s">
        <v>344</v>
      </c>
      <c r="F94" s="162" t="s">
        <v>345</v>
      </c>
      <c r="G94" s="162" t="s">
        <v>346</v>
      </c>
      <c r="H94" s="203">
        <v>4</v>
      </c>
      <c r="I94" s="175">
        <v>1</v>
      </c>
      <c r="J94" s="176">
        <v>1</v>
      </c>
      <c r="K94" s="175"/>
      <c r="L94" s="176"/>
      <c r="M94" s="74">
        <f>'PROGRAMACIÓN DE META '!AE88</f>
        <v>0.5</v>
      </c>
      <c r="N94" s="76"/>
      <c r="O94" s="157"/>
      <c r="P94" s="341" t="s">
        <v>334</v>
      </c>
      <c r="Q94" s="322" t="s">
        <v>0</v>
      </c>
      <c r="R94" s="323" t="s">
        <v>0</v>
      </c>
      <c r="S94" s="322" t="s">
        <v>0</v>
      </c>
      <c r="T94" s="323" t="s">
        <v>0</v>
      </c>
    </row>
    <row r="95" spans="2:20" s="36" customFormat="1" ht="47.25" customHeight="1" thickBot="1" x14ac:dyDescent="0.35">
      <c r="B95" s="356"/>
      <c r="C95" s="358"/>
      <c r="D95" s="375"/>
      <c r="E95" s="40" t="s">
        <v>347</v>
      </c>
      <c r="F95" s="162" t="s">
        <v>348</v>
      </c>
      <c r="G95" s="162" t="s">
        <v>349</v>
      </c>
      <c r="H95" s="189">
        <v>1</v>
      </c>
      <c r="I95" s="175">
        <v>1</v>
      </c>
      <c r="J95" s="176"/>
      <c r="K95" s="175"/>
      <c r="L95" s="176"/>
      <c r="M95" s="74">
        <f>'PROGRAMACIÓN DE META '!AE89</f>
        <v>1</v>
      </c>
      <c r="N95" s="75"/>
      <c r="O95" s="157"/>
      <c r="P95" s="165" t="s">
        <v>334</v>
      </c>
      <c r="Q95" s="322" t="s">
        <v>0</v>
      </c>
      <c r="R95" s="323"/>
      <c r="S95" s="322"/>
      <c r="T95" s="323"/>
    </row>
    <row r="96" spans="2:20" s="36" customFormat="1" ht="114" customHeight="1" thickBot="1" x14ac:dyDescent="0.35">
      <c r="B96" s="356"/>
      <c r="C96" s="359"/>
      <c r="D96" s="376"/>
      <c r="E96" s="38" t="s">
        <v>350</v>
      </c>
      <c r="F96" s="166" t="s">
        <v>351</v>
      </c>
      <c r="G96" s="166" t="s">
        <v>352</v>
      </c>
      <c r="H96" s="192">
        <v>1</v>
      </c>
      <c r="I96" s="167"/>
      <c r="J96" s="168"/>
      <c r="K96" s="167"/>
      <c r="L96" s="168"/>
      <c r="M96" s="77">
        <f>'PROGRAMACIÓN DE META '!AE90</f>
        <v>0</v>
      </c>
      <c r="N96" s="78"/>
      <c r="O96" s="66"/>
      <c r="P96" s="169" t="s">
        <v>334</v>
      </c>
      <c r="Q96" s="331"/>
      <c r="R96" s="332"/>
      <c r="S96" s="331"/>
      <c r="T96" s="332" t="s">
        <v>0</v>
      </c>
    </row>
    <row r="97" spans="2:20" s="36" customFormat="1" ht="146.44999999999999" customHeight="1" thickBot="1" x14ac:dyDescent="0.35">
      <c r="B97" s="356"/>
      <c r="C97" s="357" t="s">
        <v>31</v>
      </c>
      <c r="D97" s="373">
        <v>64.8</v>
      </c>
      <c r="E97" s="39" t="s">
        <v>353</v>
      </c>
      <c r="F97" s="158" t="s">
        <v>354</v>
      </c>
      <c r="G97" s="158" t="s">
        <v>355</v>
      </c>
      <c r="H97" s="193">
        <v>1</v>
      </c>
      <c r="I97" s="172"/>
      <c r="J97" s="173"/>
      <c r="K97" s="172"/>
      <c r="L97" s="173"/>
      <c r="M97" s="73">
        <f>'PROGRAMACIÓN DE META '!AE91</f>
        <v>0</v>
      </c>
      <c r="N97" s="79"/>
      <c r="O97" s="156"/>
      <c r="P97" s="335" t="s">
        <v>534</v>
      </c>
      <c r="Q97" s="313"/>
      <c r="R97" s="314"/>
      <c r="S97" s="313" t="s">
        <v>0</v>
      </c>
      <c r="T97" s="314"/>
    </row>
    <row r="98" spans="2:20" s="36" customFormat="1" ht="81.75" thickBot="1" x14ac:dyDescent="0.35">
      <c r="B98" s="356"/>
      <c r="C98" s="358"/>
      <c r="D98" s="360"/>
      <c r="E98" s="40" t="s">
        <v>356</v>
      </c>
      <c r="F98" s="162" t="s">
        <v>357</v>
      </c>
      <c r="G98" s="162" t="s">
        <v>358</v>
      </c>
      <c r="H98" s="235">
        <v>3</v>
      </c>
      <c r="I98" s="187"/>
      <c r="J98" s="188">
        <v>1</v>
      </c>
      <c r="K98" s="187"/>
      <c r="L98" s="188"/>
      <c r="M98" s="74">
        <f>'PROGRAMACIÓN DE META '!AE92</f>
        <v>0.33333333333333331</v>
      </c>
      <c r="N98" s="76"/>
      <c r="O98" s="157"/>
      <c r="P98" s="26" t="s">
        <v>228</v>
      </c>
      <c r="Q98" s="344"/>
      <c r="R98" s="177" t="s">
        <v>0</v>
      </c>
      <c r="S98" s="322" t="s">
        <v>0</v>
      </c>
      <c r="T98" s="323" t="s">
        <v>0</v>
      </c>
    </row>
    <row r="99" spans="2:20" s="36" customFormat="1" ht="81.95" customHeight="1" thickBot="1" x14ac:dyDescent="0.35">
      <c r="B99" s="356"/>
      <c r="C99" s="358"/>
      <c r="D99" s="360"/>
      <c r="E99" s="40" t="s">
        <v>359</v>
      </c>
      <c r="F99" s="162" t="s">
        <v>360</v>
      </c>
      <c r="G99" s="162" t="s">
        <v>361</v>
      </c>
      <c r="H99" s="189">
        <v>2</v>
      </c>
      <c r="I99" s="175"/>
      <c r="J99" s="176">
        <v>1</v>
      </c>
      <c r="K99" s="175"/>
      <c r="L99" s="176"/>
      <c r="M99" s="74">
        <f>'PROGRAMACIÓN DE META '!AE93</f>
        <v>0.5</v>
      </c>
      <c r="N99" s="76"/>
      <c r="O99" s="157"/>
      <c r="P99" s="341" t="s">
        <v>133</v>
      </c>
      <c r="Q99" s="322"/>
      <c r="R99" s="323" t="s">
        <v>0</v>
      </c>
      <c r="S99" s="322"/>
      <c r="T99" s="323" t="s">
        <v>0</v>
      </c>
    </row>
    <row r="100" spans="2:20" s="36" customFormat="1" ht="81.95" customHeight="1" thickBot="1" x14ac:dyDescent="0.35">
      <c r="B100" s="356"/>
      <c r="C100" s="358"/>
      <c r="D100" s="360"/>
      <c r="E100" s="40" t="s">
        <v>161</v>
      </c>
      <c r="F100" s="162" t="s">
        <v>362</v>
      </c>
      <c r="G100" s="162" t="s">
        <v>363</v>
      </c>
      <c r="H100" s="204">
        <v>1</v>
      </c>
      <c r="I100" s="175"/>
      <c r="J100" s="176">
        <v>1</v>
      </c>
      <c r="K100" s="175"/>
      <c r="L100" s="176"/>
      <c r="M100" s="205">
        <f>'PROGRAMACIÓN DE META '!AE94</f>
        <v>0.33333333333333331</v>
      </c>
      <c r="N100" s="83"/>
      <c r="O100" s="157"/>
      <c r="P100" s="341" t="s">
        <v>535</v>
      </c>
      <c r="Q100" s="322"/>
      <c r="R100" s="323" t="s">
        <v>0</v>
      </c>
      <c r="S100" s="322" t="s">
        <v>0</v>
      </c>
      <c r="T100" s="323" t="s">
        <v>0</v>
      </c>
    </row>
    <row r="101" spans="2:20" s="36" customFormat="1" ht="81.95" customHeight="1" thickBot="1" x14ac:dyDescent="0.35">
      <c r="B101" s="356"/>
      <c r="C101" s="359"/>
      <c r="D101" s="361"/>
      <c r="E101" s="38" t="s">
        <v>364</v>
      </c>
      <c r="F101" s="166" t="s">
        <v>365</v>
      </c>
      <c r="G101" s="166" t="s">
        <v>366</v>
      </c>
      <c r="H101" s="206">
        <v>1</v>
      </c>
      <c r="I101" s="167"/>
      <c r="J101" s="168"/>
      <c r="K101" s="167"/>
      <c r="L101" s="168"/>
      <c r="M101" s="207">
        <f>'PROGRAMACIÓN DE META '!AE95</f>
        <v>0</v>
      </c>
      <c r="N101" s="208"/>
      <c r="O101" s="66"/>
      <c r="P101" s="169" t="s">
        <v>179</v>
      </c>
      <c r="Q101" s="331"/>
      <c r="R101" s="332"/>
      <c r="S101" s="331" t="s">
        <v>0</v>
      </c>
      <c r="T101" s="332"/>
    </row>
    <row r="102" spans="2:20" s="36" customFormat="1" ht="144" customHeight="1" thickBot="1" x14ac:dyDescent="0.35">
      <c r="B102" s="356"/>
      <c r="C102" s="357" t="s">
        <v>367</v>
      </c>
      <c r="D102" s="374" t="s">
        <v>129</v>
      </c>
      <c r="E102" s="39" t="s">
        <v>368</v>
      </c>
      <c r="F102" s="158" t="s">
        <v>369</v>
      </c>
      <c r="G102" s="158" t="s">
        <v>370</v>
      </c>
      <c r="H102" s="193">
        <v>1</v>
      </c>
      <c r="I102" s="172"/>
      <c r="J102" s="173"/>
      <c r="K102" s="172"/>
      <c r="L102" s="173"/>
      <c r="M102" s="73">
        <f>'PROGRAMACIÓN DE META '!AE96</f>
        <v>0</v>
      </c>
      <c r="N102" s="79"/>
      <c r="O102" s="156"/>
      <c r="P102" s="27" t="s">
        <v>235</v>
      </c>
      <c r="Q102" s="313"/>
      <c r="R102" s="314"/>
      <c r="S102" s="313" t="s">
        <v>0</v>
      </c>
      <c r="T102" s="314"/>
    </row>
    <row r="103" spans="2:20" s="36" customFormat="1" ht="72" customHeight="1" thickBot="1" x14ac:dyDescent="0.35">
      <c r="B103" s="356"/>
      <c r="C103" s="358"/>
      <c r="D103" s="375"/>
      <c r="E103" s="40" t="s">
        <v>371</v>
      </c>
      <c r="F103" s="162" t="s">
        <v>372</v>
      </c>
      <c r="G103" s="162" t="s">
        <v>373</v>
      </c>
      <c r="H103" s="189">
        <v>1</v>
      </c>
      <c r="I103" s="175"/>
      <c r="J103" s="176"/>
      <c r="K103" s="175"/>
      <c r="L103" s="176"/>
      <c r="M103" s="74">
        <f>'PROGRAMACIÓN DE META '!AE97</f>
        <v>0</v>
      </c>
      <c r="N103" s="75"/>
      <c r="O103" s="157"/>
      <c r="P103" s="26" t="s">
        <v>235</v>
      </c>
      <c r="Q103" s="322"/>
      <c r="R103" s="323"/>
      <c r="S103" s="322" t="s">
        <v>0</v>
      </c>
      <c r="T103" s="323"/>
    </row>
    <row r="104" spans="2:20" s="36" customFormat="1" ht="107.45" customHeight="1" thickBot="1" x14ac:dyDescent="0.35">
      <c r="B104" s="356" t="s">
        <v>28</v>
      </c>
      <c r="C104" s="358"/>
      <c r="D104" s="375"/>
      <c r="E104" s="40" t="s">
        <v>374</v>
      </c>
      <c r="F104" s="162" t="s">
        <v>375</v>
      </c>
      <c r="G104" s="179" t="s">
        <v>376</v>
      </c>
      <c r="H104" s="190">
        <v>1</v>
      </c>
      <c r="I104" s="175"/>
      <c r="J104" s="176"/>
      <c r="K104" s="175"/>
      <c r="L104" s="176"/>
      <c r="M104" s="74">
        <f>'PROGRAMACIÓN DE META '!AE98</f>
        <v>0</v>
      </c>
      <c r="N104" s="75"/>
      <c r="O104" s="157"/>
      <c r="P104" s="26" t="s">
        <v>235</v>
      </c>
      <c r="Q104" s="322"/>
      <c r="R104" s="323"/>
      <c r="S104" s="322" t="s">
        <v>0</v>
      </c>
      <c r="T104" s="323"/>
    </row>
    <row r="105" spans="2:20" ht="165.75" customHeight="1" thickBot="1" x14ac:dyDescent="0.3">
      <c r="B105" s="356"/>
      <c r="C105" s="358"/>
      <c r="D105" s="375"/>
      <c r="E105" s="40" t="s">
        <v>377</v>
      </c>
      <c r="F105" s="162" t="s">
        <v>378</v>
      </c>
      <c r="G105" s="179" t="s">
        <v>379</v>
      </c>
      <c r="H105" s="190">
        <v>1</v>
      </c>
      <c r="I105" s="175"/>
      <c r="J105" s="176">
        <v>1</v>
      </c>
      <c r="K105" s="175"/>
      <c r="L105" s="176"/>
      <c r="M105" s="74">
        <f>'PROGRAMACIÓN DE META '!AE99</f>
        <v>1</v>
      </c>
      <c r="N105" s="76"/>
      <c r="O105" s="157"/>
      <c r="P105" s="341" t="s">
        <v>235</v>
      </c>
      <c r="Q105" s="322"/>
      <c r="R105" s="323" t="s">
        <v>0</v>
      </c>
      <c r="S105" s="322"/>
      <c r="T105" s="323"/>
    </row>
    <row r="106" spans="2:20" ht="147" customHeight="1" thickBot="1" x14ac:dyDescent="0.3">
      <c r="B106" s="356"/>
      <c r="C106" s="358"/>
      <c r="D106" s="375"/>
      <c r="E106" s="40" t="s">
        <v>380</v>
      </c>
      <c r="F106" s="162" t="s">
        <v>381</v>
      </c>
      <c r="G106" s="179" t="s">
        <v>382</v>
      </c>
      <c r="H106" s="190">
        <v>2</v>
      </c>
      <c r="I106" s="175"/>
      <c r="J106" s="176">
        <v>1</v>
      </c>
      <c r="K106" s="175"/>
      <c r="L106" s="176"/>
      <c r="M106" s="74">
        <f>'PROGRAMACIÓN DE META '!AE100</f>
        <v>0.5</v>
      </c>
      <c r="N106" s="76"/>
      <c r="O106" s="157"/>
      <c r="P106" s="341" t="s">
        <v>235</v>
      </c>
      <c r="Q106" s="322"/>
      <c r="R106" s="323" t="s">
        <v>0</v>
      </c>
      <c r="S106" s="322"/>
      <c r="T106" s="323" t="s">
        <v>0</v>
      </c>
    </row>
    <row r="107" spans="2:20" ht="153.6" customHeight="1" thickBot="1" x14ac:dyDescent="0.3">
      <c r="B107" s="356"/>
      <c r="C107" s="358"/>
      <c r="D107" s="375"/>
      <c r="E107" s="40" t="s">
        <v>383</v>
      </c>
      <c r="F107" s="162" t="s">
        <v>384</v>
      </c>
      <c r="G107" s="179" t="s">
        <v>385</v>
      </c>
      <c r="H107" s="74">
        <v>1</v>
      </c>
      <c r="I107" s="187"/>
      <c r="J107" s="188"/>
      <c r="K107" s="187"/>
      <c r="L107" s="188"/>
      <c r="M107" s="74">
        <f>'PROGRAMACIÓN DE META '!AE101</f>
        <v>0</v>
      </c>
      <c r="N107" s="75"/>
      <c r="O107" s="157"/>
      <c r="P107" s="26" t="s">
        <v>235</v>
      </c>
      <c r="Q107" s="322"/>
      <c r="R107" s="323"/>
      <c r="S107" s="322"/>
      <c r="T107" s="323" t="s">
        <v>0</v>
      </c>
    </row>
    <row r="108" spans="2:20" ht="125.45" customHeight="1" thickBot="1" x14ac:dyDescent="0.3">
      <c r="B108" s="356"/>
      <c r="C108" s="359"/>
      <c r="D108" s="376"/>
      <c r="E108" s="38" t="s">
        <v>386</v>
      </c>
      <c r="F108" s="166" t="s">
        <v>387</v>
      </c>
      <c r="G108" s="209" t="s">
        <v>388</v>
      </c>
      <c r="H108" s="191">
        <v>1</v>
      </c>
      <c r="I108" s="167"/>
      <c r="J108" s="168"/>
      <c r="K108" s="167"/>
      <c r="L108" s="168"/>
      <c r="M108" s="77">
        <f>'PROGRAMACIÓN DE META '!AE102</f>
        <v>0</v>
      </c>
      <c r="N108" s="78"/>
      <c r="O108" s="66"/>
      <c r="P108" s="28" t="s">
        <v>235</v>
      </c>
      <c r="Q108" s="331"/>
      <c r="R108" s="332"/>
      <c r="S108" s="331" t="s">
        <v>0</v>
      </c>
      <c r="T108" s="332"/>
    </row>
    <row r="109" spans="2:20" ht="111.6" customHeight="1" thickBot="1" x14ac:dyDescent="0.3">
      <c r="B109" s="356"/>
      <c r="C109" s="71" t="s">
        <v>97</v>
      </c>
      <c r="D109" s="195" t="s">
        <v>129</v>
      </c>
      <c r="E109" s="71" t="s">
        <v>161</v>
      </c>
      <c r="F109" s="196" t="s">
        <v>389</v>
      </c>
      <c r="G109" s="210" t="s">
        <v>390</v>
      </c>
      <c r="H109" s="211">
        <v>1</v>
      </c>
      <c r="I109" s="198"/>
      <c r="J109" s="199"/>
      <c r="K109" s="198"/>
      <c r="L109" s="199"/>
      <c r="M109" s="200">
        <v>1</v>
      </c>
      <c r="N109" s="201"/>
      <c r="O109" s="70"/>
      <c r="P109" s="202" t="s">
        <v>391</v>
      </c>
      <c r="Q109" s="336"/>
      <c r="R109" s="337"/>
      <c r="S109" s="336" t="s">
        <v>0</v>
      </c>
      <c r="T109" s="337"/>
    </row>
    <row r="110" spans="2:20" s="315" customFormat="1" ht="101.45" customHeight="1" thickBot="1" x14ac:dyDescent="0.3">
      <c r="B110" s="369" t="s">
        <v>32</v>
      </c>
      <c r="C110" s="370" t="s">
        <v>33</v>
      </c>
      <c r="D110" s="370">
        <v>74.900000000000006</v>
      </c>
      <c r="E110" s="306" t="s">
        <v>392</v>
      </c>
      <c r="F110" s="307" t="s">
        <v>393</v>
      </c>
      <c r="G110" s="307" t="s">
        <v>394</v>
      </c>
      <c r="H110" s="306">
        <v>1</v>
      </c>
      <c r="I110" s="308"/>
      <c r="J110" s="309"/>
      <c r="K110" s="308"/>
      <c r="L110" s="309"/>
      <c r="M110" s="310">
        <f>'PROGRAMACIÓN DE META '!AE104</f>
        <v>0</v>
      </c>
      <c r="N110" s="311"/>
      <c r="O110" s="306"/>
      <c r="P110" s="312" t="s">
        <v>529</v>
      </c>
      <c r="Q110" s="313"/>
      <c r="R110" s="314"/>
      <c r="S110" s="313" t="s">
        <v>0</v>
      </c>
      <c r="T110" s="314"/>
    </row>
    <row r="111" spans="2:20" s="315" customFormat="1" ht="94.5" customHeight="1" thickBot="1" x14ac:dyDescent="0.3">
      <c r="B111" s="369" t="s">
        <v>32</v>
      </c>
      <c r="C111" s="371"/>
      <c r="D111" s="371"/>
      <c r="E111" s="316" t="s">
        <v>395</v>
      </c>
      <c r="F111" s="317" t="s">
        <v>396</v>
      </c>
      <c r="G111" s="317" t="s">
        <v>397</v>
      </c>
      <c r="H111" s="316">
        <v>1</v>
      </c>
      <c r="I111" s="318"/>
      <c r="J111" s="319"/>
      <c r="K111" s="318"/>
      <c r="L111" s="319"/>
      <c r="M111" s="320">
        <f>'PROGRAMACIÓN DE META '!AE105</f>
        <v>0</v>
      </c>
      <c r="N111" s="321"/>
      <c r="O111" s="316"/>
      <c r="P111" s="342" t="s">
        <v>529</v>
      </c>
      <c r="Q111" s="322"/>
      <c r="R111" s="323"/>
      <c r="S111" s="322" t="s">
        <v>0</v>
      </c>
      <c r="T111" s="323"/>
    </row>
    <row r="112" spans="2:20" s="315" customFormat="1" ht="142.5" customHeight="1" thickBot="1" x14ac:dyDescent="0.3">
      <c r="B112" s="369" t="s">
        <v>32</v>
      </c>
      <c r="C112" s="371"/>
      <c r="D112" s="371"/>
      <c r="E112" s="316" t="s">
        <v>398</v>
      </c>
      <c r="F112" s="317" t="s">
        <v>399</v>
      </c>
      <c r="G112" s="317" t="s">
        <v>400</v>
      </c>
      <c r="H112" s="316">
        <v>2</v>
      </c>
      <c r="I112" s="318"/>
      <c r="J112" s="319">
        <v>1</v>
      </c>
      <c r="K112" s="318"/>
      <c r="L112" s="319"/>
      <c r="M112" s="320">
        <f>'PROGRAMACIÓN DE META '!AE106</f>
        <v>0.5</v>
      </c>
      <c r="N112" s="321"/>
      <c r="O112" s="316"/>
      <c r="P112" s="324" t="s">
        <v>530</v>
      </c>
      <c r="Q112" s="322"/>
      <c r="R112" s="323" t="s">
        <v>0</v>
      </c>
      <c r="S112" s="322"/>
      <c r="T112" s="323" t="s">
        <v>0</v>
      </c>
    </row>
    <row r="113" spans="2:20" s="315" customFormat="1" ht="131.44999999999999" customHeight="1" thickBot="1" x14ac:dyDescent="0.3">
      <c r="B113" s="369" t="s">
        <v>32</v>
      </c>
      <c r="C113" s="371"/>
      <c r="D113" s="371"/>
      <c r="E113" s="316" t="s">
        <v>401</v>
      </c>
      <c r="F113" s="317" t="s">
        <v>402</v>
      </c>
      <c r="G113" s="317" t="s">
        <v>403</v>
      </c>
      <c r="H113" s="316">
        <v>1</v>
      </c>
      <c r="I113" s="318"/>
      <c r="J113" s="319">
        <v>1</v>
      </c>
      <c r="K113" s="318"/>
      <c r="L113" s="319"/>
      <c r="M113" s="320">
        <f>'PROGRAMACIÓN DE META '!AE107</f>
        <v>1</v>
      </c>
      <c r="N113" s="321"/>
      <c r="O113" s="316"/>
      <c r="P113" s="324" t="s">
        <v>531</v>
      </c>
      <c r="Q113" s="322"/>
      <c r="R113" s="323" t="s">
        <v>0</v>
      </c>
      <c r="S113" s="322"/>
      <c r="T113" s="323"/>
    </row>
    <row r="114" spans="2:20" s="315" customFormat="1" ht="93.6" customHeight="1" thickBot="1" x14ac:dyDescent="0.3">
      <c r="B114" s="369"/>
      <c r="C114" s="371"/>
      <c r="D114" s="371"/>
      <c r="E114" s="316" t="s">
        <v>404</v>
      </c>
      <c r="F114" s="317" t="s">
        <v>405</v>
      </c>
      <c r="G114" s="317" t="s">
        <v>406</v>
      </c>
      <c r="H114" s="316">
        <v>1</v>
      </c>
      <c r="I114" s="318"/>
      <c r="J114" s="319"/>
      <c r="K114" s="318"/>
      <c r="L114" s="319"/>
      <c r="M114" s="320">
        <f>'PROGRAMACIÓN DE META '!AE108</f>
        <v>0</v>
      </c>
      <c r="N114" s="321"/>
      <c r="O114" s="316"/>
      <c r="P114" s="324" t="s">
        <v>532</v>
      </c>
      <c r="Q114" s="322"/>
      <c r="R114" s="177"/>
      <c r="S114" s="322"/>
      <c r="T114" s="323" t="s">
        <v>0</v>
      </c>
    </row>
    <row r="115" spans="2:20" s="315" customFormat="1" ht="90" customHeight="1" thickBot="1" x14ac:dyDescent="0.3">
      <c r="B115" s="369"/>
      <c r="C115" s="372"/>
      <c r="D115" s="372"/>
      <c r="E115" s="325" t="s">
        <v>407</v>
      </c>
      <c r="F115" s="326" t="s">
        <v>408</v>
      </c>
      <c r="G115" s="326" t="s">
        <v>409</v>
      </c>
      <c r="H115" s="325">
        <v>1</v>
      </c>
      <c r="I115" s="327"/>
      <c r="J115" s="328"/>
      <c r="K115" s="327"/>
      <c r="L115" s="328"/>
      <c r="M115" s="329">
        <f>'PROGRAMACIÓN DE META '!AE109</f>
        <v>0</v>
      </c>
      <c r="N115" s="330"/>
      <c r="O115" s="325"/>
      <c r="P115" s="324" t="s">
        <v>532</v>
      </c>
      <c r="Q115" s="331"/>
      <c r="R115" s="332"/>
      <c r="S115" s="331" t="s">
        <v>0</v>
      </c>
      <c r="T115" s="332"/>
    </row>
    <row r="116" spans="2:20" ht="122.25" thickBot="1" x14ac:dyDescent="0.3">
      <c r="B116" s="356" t="s">
        <v>34</v>
      </c>
      <c r="C116" s="357" t="s">
        <v>410</v>
      </c>
      <c r="D116" s="357">
        <v>84.7</v>
      </c>
      <c r="E116" s="39" t="s">
        <v>411</v>
      </c>
      <c r="F116" s="158" t="s">
        <v>215</v>
      </c>
      <c r="G116" s="158" t="s">
        <v>412</v>
      </c>
      <c r="H116" s="156">
        <v>1</v>
      </c>
      <c r="I116" s="172"/>
      <c r="J116" s="173"/>
      <c r="K116" s="172"/>
      <c r="L116" s="173"/>
      <c r="M116" s="60">
        <v>1</v>
      </c>
      <c r="N116" s="81"/>
      <c r="O116" s="156"/>
      <c r="P116" s="161" t="s">
        <v>228</v>
      </c>
      <c r="Q116" s="313"/>
      <c r="R116" s="314"/>
      <c r="S116" s="313" t="s">
        <v>0</v>
      </c>
      <c r="T116" s="314"/>
    </row>
    <row r="117" spans="2:20" ht="110.1" customHeight="1" thickBot="1" x14ac:dyDescent="0.3">
      <c r="B117" s="356" t="s">
        <v>34</v>
      </c>
      <c r="C117" s="358"/>
      <c r="D117" s="358"/>
      <c r="E117" s="40" t="s">
        <v>413</v>
      </c>
      <c r="F117" s="162" t="s">
        <v>414</v>
      </c>
      <c r="G117" s="162" t="s">
        <v>415</v>
      </c>
      <c r="H117" s="157">
        <v>1</v>
      </c>
      <c r="I117" s="175"/>
      <c r="J117" s="176"/>
      <c r="K117" s="175"/>
      <c r="L117" s="176"/>
      <c r="M117" s="82">
        <v>1</v>
      </c>
      <c r="N117" s="83"/>
      <c r="O117" s="157"/>
      <c r="P117" s="165" t="s">
        <v>228</v>
      </c>
      <c r="Q117" s="322"/>
      <c r="R117" s="323"/>
      <c r="S117" s="322"/>
      <c r="T117" s="323" t="s">
        <v>0</v>
      </c>
    </row>
    <row r="118" spans="2:20" ht="130.5" customHeight="1" thickBot="1" x14ac:dyDescent="0.3">
      <c r="B118" s="356"/>
      <c r="C118" s="358"/>
      <c r="D118" s="358"/>
      <c r="E118" s="40" t="s">
        <v>416</v>
      </c>
      <c r="F118" s="162" t="s">
        <v>417</v>
      </c>
      <c r="G118" s="162" t="s">
        <v>418</v>
      </c>
      <c r="H118" s="157">
        <v>1</v>
      </c>
      <c r="I118" s="175"/>
      <c r="J118" s="176"/>
      <c r="K118" s="175"/>
      <c r="L118" s="176"/>
      <c r="M118" s="82">
        <v>1</v>
      </c>
      <c r="N118" s="83"/>
      <c r="O118" s="157"/>
      <c r="P118" s="165" t="s">
        <v>228</v>
      </c>
      <c r="Q118" s="322"/>
      <c r="R118" s="323"/>
      <c r="S118" s="322"/>
      <c r="T118" s="323" t="s">
        <v>0</v>
      </c>
    </row>
    <row r="119" spans="2:20" ht="98.1" customHeight="1" thickBot="1" x14ac:dyDescent="0.3">
      <c r="B119" s="356"/>
      <c r="C119" s="358"/>
      <c r="D119" s="358"/>
      <c r="E119" s="40" t="s">
        <v>419</v>
      </c>
      <c r="F119" s="162" t="s">
        <v>420</v>
      </c>
      <c r="G119" s="162" t="s">
        <v>421</v>
      </c>
      <c r="H119" s="157">
        <v>1</v>
      </c>
      <c r="I119" s="175"/>
      <c r="J119" s="176"/>
      <c r="K119" s="175"/>
      <c r="L119" s="176"/>
      <c r="M119" s="82">
        <f>'PROGRAMACIÓN DE META '!AE113</f>
        <v>0</v>
      </c>
      <c r="N119" s="212"/>
      <c r="O119" s="157"/>
      <c r="P119" s="165" t="s">
        <v>228</v>
      </c>
      <c r="Q119" s="322"/>
      <c r="R119" s="323"/>
      <c r="S119" s="322" t="s">
        <v>0</v>
      </c>
      <c r="T119" s="323" t="s">
        <v>0</v>
      </c>
    </row>
    <row r="120" spans="2:20" ht="133.5" customHeight="1" thickBot="1" x14ac:dyDescent="0.3">
      <c r="B120" s="356"/>
      <c r="C120" s="358"/>
      <c r="D120" s="358"/>
      <c r="E120" s="40" t="s">
        <v>422</v>
      </c>
      <c r="F120" s="162" t="s">
        <v>423</v>
      </c>
      <c r="G120" s="162" t="s">
        <v>424</v>
      </c>
      <c r="H120" s="157">
        <v>1</v>
      </c>
      <c r="I120" s="175"/>
      <c r="J120" s="176"/>
      <c r="K120" s="175"/>
      <c r="L120" s="176"/>
      <c r="M120" s="82">
        <f>'PROGRAMACIÓN DE META '!AE114</f>
        <v>0</v>
      </c>
      <c r="N120" s="212"/>
      <c r="O120" s="157"/>
      <c r="P120" s="165" t="s">
        <v>228</v>
      </c>
      <c r="Q120" s="322"/>
      <c r="R120" s="323"/>
      <c r="S120" s="322" t="s">
        <v>0</v>
      </c>
      <c r="T120" s="323"/>
    </row>
    <row r="121" spans="2:20" ht="408.75" customHeight="1" thickBot="1" x14ac:dyDescent="0.3">
      <c r="B121" s="356"/>
      <c r="C121" s="358"/>
      <c r="D121" s="358"/>
      <c r="E121" s="40" t="s">
        <v>425</v>
      </c>
      <c r="F121" s="162" t="s">
        <v>426</v>
      </c>
      <c r="G121" s="162" t="s">
        <v>427</v>
      </c>
      <c r="H121" s="157">
        <v>1</v>
      </c>
      <c r="I121" s="175"/>
      <c r="J121" s="176">
        <v>1</v>
      </c>
      <c r="K121" s="175"/>
      <c r="L121" s="176"/>
      <c r="M121" s="82">
        <v>1</v>
      </c>
      <c r="N121" s="83"/>
      <c r="O121" s="157"/>
      <c r="P121" s="341" t="s">
        <v>228</v>
      </c>
      <c r="Q121" s="322"/>
      <c r="R121" s="323" t="s">
        <v>0</v>
      </c>
      <c r="S121" s="322"/>
      <c r="T121" s="323"/>
    </row>
    <row r="122" spans="2:20" ht="93" customHeight="1" thickBot="1" x14ac:dyDescent="0.3">
      <c r="B122" s="356"/>
      <c r="C122" s="359"/>
      <c r="D122" s="359"/>
      <c r="E122" s="38" t="s">
        <v>428</v>
      </c>
      <c r="F122" s="166" t="s">
        <v>429</v>
      </c>
      <c r="G122" s="166" t="s">
        <v>430</v>
      </c>
      <c r="H122" s="66">
        <v>1</v>
      </c>
      <c r="I122" s="167"/>
      <c r="J122" s="168"/>
      <c r="K122" s="167">
        <v>1</v>
      </c>
      <c r="L122" s="168"/>
      <c r="M122" s="80">
        <f>'PROGRAMACIÓN DE META '!AE116</f>
        <v>1</v>
      </c>
      <c r="N122" s="81"/>
      <c r="O122" s="66"/>
      <c r="P122" s="28" t="s">
        <v>228</v>
      </c>
      <c r="Q122" s="331"/>
      <c r="R122" s="332"/>
      <c r="S122" s="331" t="s">
        <v>0</v>
      </c>
      <c r="T122" s="332"/>
    </row>
    <row r="123" spans="2:20" ht="82.5" customHeight="1" thickBot="1" x14ac:dyDescent="0.3">
      <c r="B123" s="356"/>
      <c r="C123" s="357" t="s">
        <v>431</v>
      </c>
      <c r="D123" s="357">
        <v>73.400000000000006</v>
      </c>
      <c r="E123" s="39" t="s">
        <v>432</v>
      </c>
      <c r="F123" s="158" t="s">
        <v>433</v>
      </c>
      <c r="G123" s="158" t="s">
        <v>434</v>
      </c>
      <c r="H123" s="156">
        <v>2</v>
      </c>
      <c r="I123" s="172">
        <v>1</v>
      </c>
      <c r="J123" s="173"/>
      <c r="K123" s="172"/>
      <c r="L123" s="173"/>
      <c r="M123" s="60">
        <f>'PROGRAMACIÓN DE META '!AE117</f>
        <v>0.5</v>
      </c>
      <c r="N123" s="81"/>
      <c r="O123" s="156"/>
      <c r="P123" s="214" t="s">
        <v>435</v>
      </c>
      <c r="Q123" s="313" t="s">
        <v>0</v>
      </c>
      <c r="R123" s="314"/>
      <c r="S123" s="313" t="s">
        <v>0</v>
      </c>
      <c r="T123" s="314"/>
    </row>
    <row r="124" spans="2:20" ht="82.5" customHeight="1" thickBot="1" x14ac:dyDescent="0.3">
      <c r="B124" s="356"/>
      <c r="C124" s="358"/>
      <c r="D124" s="358"/>
      <c r="E124" s="40" t="s">
        <v>436</v>
      </c>
      <c r="F124" s="162" t="s">
        <v>437</v>
      </c>
      <c r="G124" s="162" t="s">
        <v>438</v>
      </c>
      <c r="H124" s="157">
        <v>1</v>
      </c>
      <c r="I124" s="175"/>
      <c r="J124" s="176"/>
      <c r="K124" s="175"/>
      <c r="L124" s="176"/>
      <c r="M124" s="82">
        <f>'PROGRAMACIÓN DE META '!AE118</f>
        <v>0</v>
      </c>
      <c r="N124" s="212"/>
      <c r="O124" s="157"/>
      <c r="P124" s="215" t="s">
        <v>439</v>
      </c>
      <c r="Q124" s="322"/>
      <c r="R124" s="323"/>
      <c r="S124" s="322" t="s">
        <v>0</v>
      </c>
      <c r="T124" s="323"/>
    </row>
    <row r="125" spans="2:20" ht="120" customHeight="1" thickBot="1" x14ac:dyDescent="0.3">
      <c r="B125" s="356" t="s">
        <v>34</v>
      </c>
      <c r="C125" s="359"/>
      <c r="D125" s="359"/>
      <c r="E125" s="38" t="s">
        <v>440</v>
      </c>
      <c r="F125" s="166" t="s">
        <v>441</v>
      </c>
      <c r="G125" s="166" t="s">
        <v>442</v>
      </c>
      <c r="H125" s="66">
        <v>1</v>
      </c>
      <c r="I125" s="167"/>
      <c r="J125" s="168"/>
      <c r="K125" s="167"/>
      <c r="L125" s="168"/>
      <c r="M125" s="80">
        <f>'PROGRAMACIÓN DE META '!AE119</f>
        <v>0</v>
      </c>
      <c r="N125" s="213"/>
      <c r="O125" s="66"/>
      <c r="P125" s="216" t="s">
        <v>439</v>
      </c>
      <c r="Q125" s="331"/>
      <c r="R125" s="332"/>
      <c r="S125" s="331" t="s">
        <v>0</v>
      </c>
      <c r="T125" s="332"/>
    </row>
    <row r="126" spans="2:20" ht="153.6" customHeight="1" thickBot="1" x14ac:dyDescent="0.3">
      <c r="B126" s="356" t="s">
        <v>443</v>
      </c>
      <c r="C126" s="357" t="s">
        <v>125</v>
      </c>
      <c r="D126" s="357">
        <v>77</v>
      </c>
      <c r="E126" s="39" t="s">
        <v>444</v>
      </c>
      <c r="F126" s="158" t="s">
        <v>445</v>
      </c>
      <c r="G126" s="158" t="s">
        <v>446</v>
      </c>
      <c r="H126" s="156">
        <v>1</v>
      </c>
      <c r="I126" s="172"/>
      <c r="J126" s="173"/>
      <c r="K126" s="172"/>
      <c r="L126" s="173"/>
      <c r="M126" s="60">
        <f>'PROGRAMACIÓN DE META '!AE120</f>
        <v>0</v>
      </c>
      <c r="N126" s="311"/>
      <c r="O126" s="156"/>
      <c r="P126" s="305" t="s">
        <v>133</v>
      </c>
      <c r="Q126" s="313"/>
      <c r="R126" s="314"/>
      <c r="S126" s="313" t="s">
        <v>0</v>
      </c>
      <c r="T126" s="314"/>
    </row>
    <row r="127" spans="2:20" ht="111.95" customHeight="1" thickBot="1" x14ac:dyDescent="0.3">
      <c r="B127" s="356"/>
      <c r="C127" s="358"/>
      <c r="D127" s="360"/>
      <c r="E127" s="40" t="s">
        <v>447</v>
      </c>
      <c r="F127" s="162" t="s">
        <v>448</v>
      </c>
      <c r="G127" s="162" t="s">
        <v>449</v>
      </c>
      <c r="H127" s="157">
        <v>1</v>
      </c>
      <c r="I127" s="175"/>
      <c r="J127" s="176">
        <v>1</v>
      </c>
      <c r="K127" s="175"/>
      <c r="L127" s="176"/>
      <c r="M127" s="82">
        <f>'PROGRAMACIÓN DE META '!AE121</f>
        <v>1</v>
      </c>
      <c r="N127" s="321"/>
      <c r="O127" s="157"/>
      <c r="P127" s="312" t="s">
        <v>133</v>
      </c>
      <c r="Q127" s="322"/>
      <c r="R127" s="323" t="s">
        <v>0</v>
      </c>
      <c r="S127" s="322"/>
      <c r="T127" s="323"/>
    </row>
    <row r="128" spans="2:20" ht="62.45" customHeight="1" thickBot="1" x14ac:dyDescent="0.3">
      <c r="B128" s="356"/>
      <c r="C128" s="358"/>
      <c r="D128" s="360"/>
      <c r="E128" s="40" t="s">
        <v>450</v>
      </c>
      <c r="F128" s="162" t="s">
        <v>451</v>
      </c>
      <c r="G128" s="162" t="s">
        <v>452</v>
      </c>
      <c r="H128" s="157">
        <v>1</v>
      </c>
      <c r="I128" s="175"/>
      <c r="J128" s="176"/>
      <c r="K128" s="175"/>
      <c r="L128" s="176"/>
      <c r="M128" s="82">
        <f>'PROGRAMACIÓN DE META '!AE122</f>
        <v>0</v>
      </c>
      <c r="N128" s="321"/>
      <c r="O128" s="157"/>
      <c r="P128" s="305" t="s">
        <v>133</v>
      </c>
      <c r="Q128" s="322"/>
      <c r="R128" s="323"/>
      <c r="S128" s="322" t="s">
        <v>0</v>
      </c>
      <c r="T128" s="323"/>
    </row>
    <row r="129" spans="2:20" ht="66" customHeight="1" thickBot="1" x14ac:dyDescent="0.3">
      <c r="B129" s="356"/>
      <c r="C129" s="358"/>
      <c r="D129" s="360"/>
      <c r="E129" s="40" t="s">
        <v>453</v>
      </c>
      <c r="F129" s="162" t="s">
        <v>454</v>
      </c>
      <c r="G129" s="162" t="s">
        <v>455</v>
      </c>
      <c r="H129" s="157">
        <v>1</v>
      </c>
      <c r="I129" s="175"/>
      <c r="J129" s="176">
        <v>1</v>
      </c>
      <c r="K129" s="175"/>
      <c r="L129" s="176"/>
      <c r="M129" s="82">
        <f>'PROGRAMACIÓN DE META '!AE123</f>
        <v>1</v>
      </c>
      <c r="N129" s="321"/>
      <c r="O129" s="157"/>
      <c r="P129" s="305" t="s">
        <v>133</v>
      </c>
      <c r="Q129" s="322"/>
      <c r="R129" s="323" t="s">
        <v>0</v>
      </c>
      <c r="S129" s="322"/>
      <c r="T129" s="323"/>
    </row>
    <row r="130" spans="2:20" ht="41.25" thickBot="1" x14ac:dyDescent="0.3">
      <c r="B130" s="356"/>
      <c r="C130" s="359"/>
      <c r="D130" s="361"/>
      <c r="E130" s="38" t="s">
        <v>456</v>
      </c>
      <c r="F130" s="166" t="s">
        <v>457</v>
      </c>
      <c r="G130" s="166" t="s">
        <v>458</v>
      </c>
      <c r="H130" s="66">
        <v>1</v>
      </c>
      <c r="I130" s="167"/>
      <c r="J130" s="168"/>
      <c r="K130" s="167"/>
      <c r="L130" s="168"/>
      <c r="M130" s="80">
        <f>'PROGRAMACIÓN DE META '!AE124</f>
        <v>0</v>
      </c>
      <c r="N130" s="330"/>
      <c r="O130" s="66"/>
      <c r="P130" s="305" t="s">
        <v>133</v>
      </c>
      <c r="Q130" s="331"/>
      <c r="R130" s="332"/>
      <c r="S130" s="331" t="s">
        <v>0</v>
      </c>
      <c r="T130" s="332"/>
    </row>
    <row r="131" spans="2:20" ht="96.6" customHeight="1" thickBot="1" x14ac:dyDescent="0.3">
      <c r="B131" s="362" t="s">
        <v>39</v>
      </c>
      <c r="C131" s="363" t="s">
        <v>38</v>
      </c>
      <c r="D131" s="366" t="s">
        <v>129</v>
      </c>
      <c r="E131" s="39" t="s">
        <v>459</v>
      </c>
      <c r="F131" s="158" t="s">
        <v>460</v>
      </c>
      <c r="G131" s="158" t="s">
        <v>524</v>
      </c>
      <c r="H131" s="348">
        <v>2</v>
      </c>
      <c r="I131" s="172"/>
      <c r="J131" s="173"/>
      <c r="K131" s="172"/>
      <c r="L131" s="173"/>
      <c r="M131" s="60">
        <f>'PROGRAMACIÓN DE META '!AE125</f>
        <v>0</v>
      </c>
      <c r="N131" s="311"/>
      <c r="O131" s="156"/>
      <c r="P131" s="214" t="s">
        <v>435</v>
      </c>
      <c r="Q131" s="313"/>
      <c r="R131" s="314"/>
      <c r="S131" s="313" t="s">
        <v>0</v>
      </c>
      <c r="T131" s="314"/>
    </row>
    <row r="132" spans="2:20" ht="41.25" thickBot="1" x14ac:dyDescent="0.3">
      <c r="B132" s="362"/>
      <c r="C132" s="364"/>
      <c r="D132" s="367"/>
      <c r="E132" s="40" t="s">
        <v>461</v>
      </c>
      <c r="F132" s="162" t="s">
        <v>462</v>
      </c>
      <c r="G132" s="162" t="s">
        <v>463</v>
      </c>
      <c r="H132" s="219">
        <v>2</v>
      </c>
      <c r="I132" s="175">
        <v>1</v>
      </c>
      <c r="J132" s="176"/>
      <c r="K132" s="175"/>
      <c r="L132" s="176"/>
      <c r="M132" s="82">
        <f>'PROGRAMACIÓN DE META '!AE126</f>
        <v>0.5</v>
      </c>
      <c r="N132" s="321"/>
      <c r="O132" s="157"/>
      <c r="P132" s="217" t="s">
        <v>435</v>
      </c>
      <c r="Q132" s="322" t="s">
        <v>0</v>
      </c>
      <c r="R132" s="323"/>
      <c r="S132" s="322" t="s">
        <v>0</v>
      </c>
      <c r="T132" s="323"/>
    </row>
    <row r="133" spans="2:20" ht="131.44999999999999" customHeight="1" thickBot="1" x14ac:dyDescent="0.3">
      <c r="B133" s="362"/>
      <c r="C133" s="364"/>
      <c r="D133" s="367"/>
      <c r="E133" s="40" t="s">
        <v>464</v>
      </c>
      <c r="F133" s="162" t="s">
        <v>465</v>
      </c>
      <c r="G133" s="162" t="s">
        <v>466</v>
      </c>
      <c r="H133" s="219">
        <v>1</v>
      </c>
      <c r="I133" s="220"/>
      <c r="J133" s="221"/>
      <c r="K133" s="220"/>
      <c r="L133" s="221"/>
      <c r="M133" s="82">
        <f>'PROGRAMACIÓN DE META '!AE127</f>
        <v>0</v>
      </c>
      <c r="N133" s="321"/>
      <c r="O133" s="157"/>
      <c r="P133" s="217" t="s">
        <v>435</v>
      </c>
      <c r="Q133" s="322"/>
      <c r="R133" s="323"/>
      <c r="S133" s="322" t="s">
        <v>0</v>
      </c>
      <c r="T133" s="323"/>
    </row>
    <row r="134" spans="2:20" ht="96.6" customHeight="1" thickBot="1" x14ac:dyDescent="0.3">
      <c r="B134" s="362"/>
      <c r="C134" s="364"/>
      <c r="D134" s="367"/>
      <c r="E134" s="40" t="s">
        <v>467</v>
      </c>
      <c r="F134" s="162" t="s">
        <v>468</v>
      </c>
      <c r="G134" s="162" t="s">
        <v>469</v>
      </c>
      <c r="H134" s="219">
        <v>2</v>
      </c>
      <c r="I134" s="220">
        <v>1</v>
      </c>
      <c r="J134" s="221"/>
      <c r="K134" s="220"/>
      <c r="L134" s="221"/>
      <c r="M134" s="82">
        <f>'PROGRAMACIÓN DE META '!AE128</f>
        <v>0.5</v>
      </c>
      <c r="N134" s="321"/>
      <c r="O134" s="157"/>
      <c r="P134" s="217" t="s">
        <v>435</v>
      </c>
      <c r="Q134" s="322" t="s">
        <v>0</v>
      </c>
      <c r="R134" s="323"/>
      <c r="S134" s="322" t="s">
        <v>0</v>
      </c>
      <c r="T134" s="323"/>
    </row>
    <row r="135" spans="2:20" ht="99" customHeight="1" thickBot="1" x14ac:dyDescent="0.3">
      <c r="B135" s="362"/>
      <c r="C135" s="364"/>
      <c r="D135" s="367"/>
      <c r="E135" s="40" t="s">
        <v>470</v>
      </c>
      <c r="F135" s="162" t="s">
        <v>471</v>
      </c>
      <c r="G135" s="162" t="s">
        <v>472</v>
      </c>
      <c r="H135" s="219">
        <v>1</v>
      </c>
      <c r="I135" s="220"/>
      <c r="J135" s="221"/>
      <c r="K135" s="220"/>
      <c r="L135" s="221"/>
      <c r="M135" s="82">
        <f>'PROGRAMACIÓN DE META '!AE129</f>
        <v>0</v>
      </c>
      <c r="N135" s="321"/>
      <c r="O135" s="157"/>
      <c r="P135" s="217" t="s">
        <v>435</v>
      </c>
      <c r="Q135" s="322"/>
      <c r="R135" s="323"/>
      <c r="S135" s="322" t="s">
        <v>0</v>
      </c>
      <c r="T135" s="323"/>
    </row>
    <row r="136" spans="2:20" ht="86.45" customHeight="1" thickBot="1" x14ac:dyDescent="0.3">
      <c r="B136" s="362"/>
      <c r="C136" s="364"/>
      <c r="D136" s="367"/>
      <c r="E136" s="40" t="s">
        <v>473</v>
      </c>
      <c r="F136" s="162" t="s">
        <v>474</v>
      </c>
      <c r="G136" s="162" t="s">
        <v>475</v>
      </c>
      <c r="H136" s="219">
        <v>1</v>
      </c>
      <c r="I136" s="220"/>
      <c r="J136" s="221"/>
      <c r="K136" s="220"/>
      <c r="L136" s="221"/>
      <c r="M136" s="82">
        <f>'PROGRAMACIÓN DE META '!AE130</f>
        <v>0</v>
      </c>
      <c r="N136" s="321"/>
      <c r="O136" s="157"/>
      <c r="P136" s="217" t="s">
        <v>435</v>
      </c>
      <c r="Q136" s="322"/>
      <c r="R136" s="323"/>
      <c r="S136" s="322"/>
      <c r="T136" s="323" t="s">
        <v>0</v>
      </c>
    </row>
    <row r="137" spans="2:20" ht="116.45" customHeight="1" thickBot="1" x14ac:dyDescent="0.3">
      <c r="B137" s="362"/>
      <c r="C137" s="364"/>
      <c r="D137" s="367"/>
      <c r="E137" s="40" t="s">
        <v>476</v>
      </c>
      <c r="F137" s="162" t="s">
        <v>477</v>
      </c>
      <c r="G137" s="162" t="s">
        <v>478</v>
      </c>
      <c r="H137" s="219">
        <v>1</v>
      </c>
      <c r="I137" s="220"/>
      <c r="J137" s="221"/>
      <c r="K137" s="220"/>
      <c r="L137" s="221"/>
      <c r="M137" s="82">
        <f>'PROGRAMACIÓN DE META '!AE131</f>
        <v>0</v>
      </c>
      <c r="N137" s="321"/>
      <c r="O137" s="157"/>
      <c r="P137" s="217" t="s">
        <v>435</v>
      </c>
      <c r="Q137" s="322"/>
      <c r="R137" s="323"/>
      <c r="S137" s="322"/>
      <c r="T137" s="323" t="s">
        <v>0</v>
      </c>
    </row>
    <row r="138" spans="2:20" ht="68.45" customHeight="1" thickBot="1" x14ac:dyDescent="0.3">
      <c r="B138" s="362"/>
      <c r="C138" s="364"/>
      <c r="D138" s="367"/>
      <c r="E138" s="40" t="s">
        <v>479</v>
      </c>
      <c r="F138" s="162" t="s">
        <v>480</v>
      </c>
      <c r="G138" s="162" t="s">
        <v>481</v>
      </c>
      <c r="H138" s="157">
        <v>1</v>
      </c>
      <c r="I138" s="220"/>
      <c r="J138" s="221"/>
      <c r="K138" s="220"/>
      <c r="L138" s="221"/>
      <c r="M138" s="82">
        <f>'PROGRAMACIÓN DE META '!AE132</f>
        <v>0</v>
      </c>
      <c r="N138" s="321"/>
      <c r="O138" s="157"/>
      <c r="P138" s="217" t="s">
        <v>435</v>
      </c>
      <c r="Q138" s="322"/>
      <c r="R138" s="323"/>
      <c r="S138" s="322"/>
      <c r="T138" s="323" t="s">
        <v>0</v>
      </c>
    </row>
    <row r="139" spans="2:20" ht="172.5" customHeight="1" thickBot="1" x14ac:dyDescent="0.3">
      <c r="B139" s="362"/>
      <c r="C139" s="364"/>
      <c r="D139" s="367"/>
      <c r="E139" s="40" t="s">
        <v>482</v>
      </c>
      <c r="F139" s="162" t="s">
        <v>483</v>
      </c>
      <c r="G139" s="162" t="s">
        <v>484</v>
      </c>
      <c r="H139" s="219">
        <v>1</v>
      </c>
      <c r="I139" s="220"/>
      <c r="J139" s="221"/>
      <c r="K139" s="220"/>
      <c r="L139" s="221"/>
      <c r="M139" s="82">
        <v>1</v>
      </c>
      <c r="N139" s="321"/>
      <c r="O139" s="157"/>
      <c r="P139" s="343" t="s">
        <v>435</v>
      </c>
      <c r="Q139" s="322"/>
      <c r="R139" s="323" t="s">
        <v>0</v>
      </c>
      <c r="S139" s="322"/>
      <c r="T139" s="323"/>
    </row>
    <row r="140" spans="2:20" ht="96.6" customHeight="1" thickBot="1" x14ac:dyDescent="0.3">
      <c r="B140" s="362"/>
      <c r="C140" s="364"/>
      <c r="D140" s="367"/>
      <c r="E140" s="40" t="s">
        <v>485</v>
      </c>
      <c r="F140" s="162" t="s">
        <v>486</v>
      </c>
      <c r="G140" s="162" t="s">
        <v>525</v>
      </c>
      <c r="H140" s="219">
        <v>1</v>
      </c>
      <c r="I140" s="222"/>
      <c r="J140" s="223"/>
      <c r="K140" s="222"/>
      <c r="L140" s="223"/>
      <c r="M140" s="82">
        <f>'PROGRAMACIÓN DE META '!AE134</f>
        <v>0</v>
      </c>
      <c r="N140" s="321"/>
      <c r="O140" s="157"/>
      <c r="P140" s="217" t="s">
        <v>435</v>
      </c>
      <c r="Q140" s="322"/>
      <c r="R140" s="323"/>
      <c r="S140" s="322"/>
      <c r="T140" s="323" t="s">
        <v>0</v>
      </c>
    </row>
    <row r="141" spans="2:20" ht="77.099999999999994" customHeight="1" thickBot="1" x14ac:dyDescent="0.3">
      <c r="B141" s="362"/>
      <c r="C141" s="364"/>
      <c r="D141" s="367"/>
      <c r="E141" s="40" t="s">
        <v>487</v>
      </c>
      <c r="F141" s="162" t="s">
        <v>488</v>
      </c>
      <c r="G141" s="162" t="s">
        <v>489</v>
      </c>
      <c r="H141" s="157">
        <v>1</v>
      </c>
      <c r="I141" s="220"/>
      <c r="J141" s="221"/>
      <c r="K141" s="220"/>
      <c r="L141" s="221"/>
      <c r="M141" s="82">
        <f>'PROGRAMACIÓN DE META '!AE135</f>
        <v>0</v>
      </c>
      <c r="N141" s="321"/>
      <c r="O141" s="157"/>
      <c r="P141" s="217" t="s">
        <v>133</v>
      </c>
      <c r="Q141" s="322"/>
      <c r="R141" s="323"/>
      <c r="S141" s="322" t="s">
        <v>0</v>
      </c>
      <c r="T141" s="323"/>
    </row>
    <row r="142" spans="2:20" ht="69.599999999999994" customHeight="1" thickBot="1" x14ac:dyDescent="0.3">
      <c r="B142" s="362"/>
      <c r="C142" s="364"/>
      <c r="D142" s="367"/>
      <c r="E142" s="40" t="s">
        <v>490</v>
      </c>
      <c r="F142" s="162" t="s">
        <v>491</v>
      </c>
      <c r="G142" s="162" t="s">
        <v>492</v>
      </c>
      <c r="H142" s="219">
        <v>2</v>
      </c>
      <c r="I142" s="220"/>
      <c r="J142" s="221">
        <v>1</v>
      </c>
      <c r="K142" s="220"/>
      <c r="L142" s="221"/>
      <c r="M142" s="82">
        <f>'PROGRAMACIÓN DE META '!AE136</f>
        <v>0.5</v>
      </c>
      <c r="N142" s="321"/>
      <c r="O142" s="157"/>
      <c r="P142" s="343" t="s">
        <v>435</v>
      </c>
      <c r="Q142" s="322"/>
      <c r="R142" s="323" t="s">
        <v>0</v>
      </c>
      <c r="S142" s="322"/>
      <c r="T142" s="323" t="s">
        <v>0</v>
      </c>
    </row>
    <row r="143" spans="2:20" ht="99.95" customHeight="1" thickBot="1" x14ac:dyDescent="0.3">
      <c r="B143" s="362"/>
      <c r="C143" s="364"/>
      <c r="D143" s="367"/>
      <c r="E143" s="40" t="s">
        <v>493</v>
      </c>
      <c r="F143" s="162" t="s">
        <v>494</v>
      </c>
      <c r="G143" s="162" t="s">
        <v>526</v>
      </c>
      <c r="H143" s="219">
        <v>1</v>
      </c>
      <c r="I143" s="220"/>
      <c r="J143" s="221"/>
      <c r="K143" s="220"/>
      <c r="L143" s="221"/>
      <c r="M143" s="82">
        <f>'PROGRAMACIÓN DE META '!AE137</f>
        <v>0</v>
      </c>
      <c r="N143" s="321"/>
      <c r="O143" s="157"/>
      <c r="P143" s="217" t="s">
        <v>435</v>
      </c>
      <c r="Q143" s="322"/>
      <c r="R143" s="323"/>
      <c r="S143" s="322"/>
      <c r="T143" s="323" t="s">
        <v>0</v>
      </c>
    </row>
    <row r="144" spans="2:20" ht="86.1" customHeight="1" thickBot="1" x14ac:dyDescent="0.3">
      <c r="B144" s="362"/>
      <c r="C144" s="364"/>
      <c r="D144" s="367"/>
      <c r="E144" s="40" t="s">
        <v>495</v>
      </c>
      <c r="F144" s="162" t="s">
        <v>496</v>
      </c>
      <c r="G144" s="162" t="s">
        <v>497</v>
      </c>
      <c r="H144" s="219">
        <v>1</v>
      </c>
      <c r="I144" s="220"/>
      <c r="J144" s="221"/>
      <c r="K144" s="220"/>
      <c r="L144" s="221"/>
      <c r="M144" s="82">
        <f>'PROGRAMACIÓN DE META '!AE138</f>
        <v>0</v>
      </c>
      <c r="N144" s="321"/>
      <c r="O144" s="157"/>
      <c r="P144" s="217" t="s">
        <v>435</v>
      </c>
      <c r="Q144" s="322"/>
      <c r="R144" s="323"/>
      <c r="S144" s="322" t="s">
        <v>0</v>
      </c>
      <c r="T144" s="323"/>
    </row>
    <row r="145" spans="2:20" ht="81" customHeight="1" thickBot="1" x14ac:dyDescent="0.3">
      <c r="B145" s="362"/>
      <c r="C145" s="364"/>
      <c r="D145" s="367"/>
      <c r="E145" s="40" t="s">
        <v>498</v>
      </c>
      <c r="F145" s="162" t="s">
        <v>499</v>
      </c>
      <c r="G145" s="162" t="s">
        <v>500</v>
      </c>
      <c r="H145" s="219">
        <v>1</v>
      </c>
      <c r="I145" s="220"/>
      <c r="J145" s="221">
        <v>1</v>
      </c>
      <c r="K145" s="220"/>
      <c r="L145" s="221"/>
      <c r="M145" s="82">
        <f>'PROGRAMACIÓN DE META '!AE139</f>
        <v>1</v>
      </c>
      <c r="N145" s="321"/>
      <c r="O145" s="157"/>
      <c r="P145" s="343" t="s">
        <v>435</v>
      </c>
      <c r="Q145" s="322"/>
      <c r="R145" s="323" t="s">
        <v>0</v>
      </c>
      <c r="S145" s="322"/>
      <c r="T145" s="323"/>
    </row>
    <row r="146" spans="2:20" ht="130.5" customHeight="1" thickBot="1" x14ac:dyDescent="0.3">
      <c r="B146" s="362"/>
      <c r="C146" s="364"/>
      <c r="D146" s="367"/>
      <c r="E146" s="40" t="s">
        <v>501</v>
      </c>
      <c r="F146" s="162" t="s">
        <v>502</v>
      </c>
      <c r="G146" s="162" t="s">
        <v>503</v>
      </c>
      <c r="H146" s="219">
        <v>1</v>
      </c>
      <c r="I146" s="220"/>
      <c r="J146" s="221"/>
      <c r="K146" s="220"/>
      <c r="L146" s="221"/>
      <c r="M146" s="82">
        <f>'PROGRAMACIÓN DE META '!AE140</f>
        <v>0</v>
      </c>
      <c r="N146" s="321"/>
      <c r="O146" s="157"/>
      <c r="P146" s="304" t="s">
        <v>533</v>
      </c>
      <c r="Q146" s="322"/>
      <c r="R146" s="323"/>
      <c r="S146" s="322" t="s">
        <v>0</v>
      </c>
      <c r="T146" s="323"/>
    </row>
    <row r="147" spans="2:20" ht="81.75" thickBot="1" x14ac:dyDescent="0.3">
      <c r="B147" s="362"/>
      <c r="C147" s="364"/>
      <c r="D147" s="367"/>
      <c r="E147" s="40" t="s">
        <v>504</v>
      </c>
      <c r="F147" s="162" t="s">
        <v>505</v>
      </c>
      <c r="G147" s="162" t="s">
        <v>506</v>
      </c>
      <c r="H147" s="219">
        <v>1</v>
      </c>
      <c r="I147" s="222"/>
      <c r="J147" s="223"/>
      <c r="K147" s="222"/>
      <c r="L147" s="223"/>
      <c r="M147" s="82">
        <f>'PROGRAMACIÓN DE META '!AE141</f>
        <v>0</v>
      </c>
      <c r="N147" s="321"/>
      <c r="O147" s="157"/>
      <c r="P147" s="217" t="s">
        <v>435</v>
      </c>
      <c r="Q147" s="322"/>
      <c r="R147" s="323"/>
      <c r="S147" s="322" t="s">
        <v>0</v>
      </c>
      <c r="T147" s="323"/>
    </row>
    <row r="148" spans="2:20" ht="257.25" customHeight="1" thickBot="1" x14ac:dyDescent="0.3">
      <c r="B148" s="362"/>
      <c r="C148" s="364"/>
      <c r="D148" s="367"/>
      <c r="E148" s="40" t="s">
        <v>507</v>
      </c>
      <c r="F148" s="162" t="s">
        <v>508</v>
      </c>
      <c r="G148" s="162" t="s">
        <v>509</v>
      </c>
      <c r="H148" s="238">
        <v>1</v>
      </c>
      <c r="I148" s="220"/>
      <c r="J148" s="221"/>
      <c r="K148" s="220"/>
      <c r="L148" s="221"/>
      <c r="M148" s="82">
        <f>'PROGRAMACIÓN DE META '!AE142</f>
        <v>0</v>
      </c>
      <c r="N148" s="321"/>
      <c r="O148" s="157"/>
      <c r="P148" s="217" t="s">
        <v>435</v>
      </c>
      <c r="Q148" s="322"/>
      <c r="R148" s="323"/>
      <c r="S148" s="322" t="s">
        <v>0</v>
      </c>
      <c r="T148" s="323"/>
    </row>
    <row r="149" spans="2:20" ht="158.25" customHeight="1" thickBot="1" x14ac:dyDescent="0.3">
      <c r="B149" s="362"/>
      <c r="C149" s="364"/>
      <c r="D149" s="367"/>
      <c r="E149" s="40" t="s">
        <v>510</v>
      </c>
      <c r="F149" s="162" t="s">
        <v>511</v>
      </c>
      <c r="G149" s="162" t="s">
        <v>512</v>
      </c>
      <c r="H149" s="219">
        <v>2</v>
      </c>
      <c r="I149" s="220">
        <v>1</v>
      </c>
      <c r="J149" s="221"/>
      <c r="K149" s="220"/>
      <c r="L149" s="221"/>
      <c r="M149" s="82">
        <f>'PROGRAMACIÓN DE META '!AE143</f>
        <v>0.5</v>
      </c>
      <c r="N149" s="321"/>
      <c r="O149" s="157"/>
      <c r="P149" s="343" t="s">
        <v>435</v>
      </c>
      <c r="Q149" s="322" t="s">
        <v>0</v>
      </c>
      <c r="R149" s="323"/>
      <c r="S149" s="322" t="s">
        <v>0</v>
      </c>
      <c r="T149" s="323"/>
    </row>
    <row r="150" spans="2:20" ht="81.75" thickBot="1" x14ac:dyDescent="0.3">
      <c r="B150" s="362"/>
      <c r="C150" s="365"/>
      <c r="D150" s="368"/>
      <c r="E150" s="38" t="s">
        <v>513</v>
      </c>
      <c r="F150" s="166" t="s">
        <v>514</v>
      </c>
      <c r="G150" s="166" t="s">
        <v>515</v>
      </c>
      <c r="H150" s="224">
        <v>1</v>
      </c>
      <c r="I150" s="225"/>
      <c r="J150" s="226"/>
      <c r="K150" s="225"/>
      <c r="L150" s="226"/>
      <c r="M150" s="80">
        <f>'PROGRAMACIÓN DE META '!AE144</f>
        <v>0</v>
      </c>
      <c r="N150" s="330"/>
      <c r="O150" s="66"/>
      <c r="P150" s="218" t="s">
        <v>435</v>
      </c>
      <c r="Q150" s="338"/>
      <c r="R150" s="339"/>
      <c r="S150" s="340" t="s">
        <v>0</v>
      </c>
      <c r="T150" s="339"/>
    </row>
    <row r="151" spans="2:20" x14ac:dyDescent="0.25">
      <c r="B151" s="22"/>
      <c r="C151" s="22"/>
    </row>
    <row r="152" spans="2:20" x14ac:dyDescent="0.25">
      <c r="B152" s="22"/>
      <c r="C152" s="22"/>
    </row>
    <row r="153" spans="2:20" x14ac:dyDescent="0.25">
      <c r="B153" s="22"/>
      <c r="C153" s="22"/>
    </row>
    <row r="154" spans="2:20" x14ac:dyDescent="0.25">
      <c r="B154" s="22"/>
      <c r="C154" s="22"/>
    </row>
    <row r="155" spans="2:20" x14ac:dyDescent="0.25">
      <c r="B155" s="22"/>
      <c r="C155" s="22"/>
    </row>
    <row r="156" spans="2:20" x14ac:dyDescent="0.25">
      <c r="B156" s="22"/>
      <c r="C156" s="22"/>
    </row>
  </sheetData>
  <sheetProtection formatCells="0" formatColumns="0" formatRows="0" insertColumns="0" insertRows="0" insertHyperlinks="0" sort="0" autoFilter="0" pivotTables="0"/>
  <protectedRanges>
    <protectedRange sqref="P11:P150" name="RESPONSABLE"/>
    <protectedRange sqref="N11" name="OBS_1"/>
    <protectedRange sqref="J11:L150" name="LOGRO_2"/>
    <protectedRange sqref="N11:N150" name="OBS 2"/>
  </protectedRanges>
  <autoFilter ref="B10:AJ150" xr:uid="{00000000-0009-0000-0000-000000000000}"/>
  <mergeCells count="75">
    <mergeCell ref="B7:D7"/>
    <mergeCell ref="I8:L8"/>
    <mergeCell ref="I9:J9"/>
    <mergeCell ref="K9:L9"/>
    <mergeCell ref="F7:T7"/>
    <mergeCell ref="Q8:T8"/>
    <mergeCell ref="Q9:R9"/>
    <mergeCell ref="S9:T9"/>
    <mergeCell ref="P8:P10"/>
    <mergeCell ref="E8:E10"/>
    <mergeCell ref="N8:N10"/>
    <mergeCell ref="M8:M10"/>
    <mergeCell ref="H8:H10"/>
    <mergeCell ref="F8:F10"/>
    <mergeCell ref="B8:B10"/>
    <mergeCell ref="G8:G10"/>
    <mergeCell ref="P3:T3"/>
    <mergeCell ref="P4:T4"/>
    <mergeCell ref="P5:T5"/>
    <mergeCell ref="P6:T6"/>
    <mergeCell ref="B3:O6"/>
    <mergeCell ref="D27:D29"/>
    <mergeCell ref="F27:F28"/>
    <mergeCell ref="B30:B52"/>
    <mergeCell ref="C30:C50"/>
    <mergeCell ref="D30:D50"/>
    <mergeCell ref="E30:E32"/>
    <mergeCell ref="F30:F32"/>
    <mergeCell ref="E34:E37"/>
    <mergeCell ref="B11:B29"/>
    <mergeCell ref="F11:F12"/>
    <mergeCell ref="C27:C29"/>
    <mergeCell ref="D8:D10"/>
    <mergeCell ref="O8:O10"/>
    <mergeCell ref="C8:C10"/>
    <mergeCell ref="F49:F50"/>
    <mergeCell ref="D51:D52"/>
    <mergeCell ref="E51:E52"/>
    <mergeCell ref="C11:C26"/>
    <mergeCell ref="D11:D26"/>
    <mergeCell ref="E11:E12"/>
    <mergeCell ref="C51:C52"/>
    <mergeCell ref="F34:F37"/>
    <mergeCell ref="E38:E41"/>
    <mergeCell ref="F38:F42"/>
    <mergeCell ref="E43:E47"/>
    <mergeCell ref="F43:F47"/>
    <mergeCell ref="F51:F52"/>
    <mergeCell ref="B110:B115"/>
    <mergeCell ref="C110:C115"/>
    <mergeCell ref="D110:D115"/>
    <mergeCell ref="B53:B109"/>
    <mergeCell ref="C53:C57"/>
    <mergeCell ref="D53:D57"/>
    <mergeCell ref="C58:C78"/>
    <mergeCell ref="D58:D78"/>
    <mergeCell ref="C79:C88"/>
    <mergeCell ref="D79:D88"/>
    <mergeCell ref="C90:C96"/>
    <mergeCell ref="D90:D96"/>
    <mergeCell ref="C97:C101"/>
    <mergeCell ref="D97:D101"/>
    <mergeCell ref="C102:C108"/>
    <mergeCell ref="D102:D108"/>
    <mergeCell ref="B116:B125"/>
    <mergeCell ref="C116:C122"/>
    <mergeCell ref="D116:D122"/>
    <mergeCell ref="C123:C125"/>
    <mergeCell ref="D123:D125"/>
    <mergeCell ref="B126:B130"/>
    <mergeCell ref="C126:C130"/>
    <mergeCell ref="D126:D130"/>
    <mergeCell ref="B131:B150"/>
    <mergeCell ref="C131:C150"/>
    <mergeCell ref="D131:D150"/>
  </mergeCells>
  <phoneticPr fontId="12" type="noConversion"/>
  <dataValidations count="1">
    <dataValidation type="list" allowBlank="1" showInputMessage="1" showErrorMessage="1" sqref="T130 Q130:R130 Q11:T129 S146 Q131:T142 T143:T150 R143:R150" xr:uid="{00000000-0002-0000-0000-000000000000}">
      <formula1>$AJ$2:$AJ$3</formula1>
    </dataValidation>
  </dataValidations>
  <pageMargins left="0.7" right="0.7" top="0.75" bottom="0.75" header="0.3" footer="0.3"/>
  <pageSetup scale="90" orientation="landscape"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4"/>
  <sheetViews>
    <sheetView topLeftCell="A17" workbookViewId="0">
      <selection activeCell="G4" sqref="G4"/>
    </sheetView>
  </sheetViews>
  <sheetFormatPr baseColWidth="10" defaultColWidth="11.42578125" defaultRowHeight="15" x14ac:dyDescent="0.25"/>
  <cols>
    <col min="1" max="1" width="24.5703125" bestFit="1" customWidth="1"/>
    <col min="2" max="2" width="8.28515625" bestFit="1" customWidth="1"/>
    <col min="3" max="3" width="7.42578125" bestFit="1" customWidth="1"/>
    <col min="4" max="4" width="31" bestFit="1" customWidth="1"/>
    <col min="5" max="5" width="16.85546875" bestFit="1" customWidth="1"/>
    <col min="6" max="6" width="15.5703125" bestFit="1" customWidth="1"/>
    <col min="7" max="7" width="14.85546875" bestFit="1" customWidth="1"/>
    <col min="8" max="8" width="19.85546875" bestFit="1" customWidth="1"/>
    <col min="9" max="9" width="13.42578125" bestFit="1" customWidth="1"/>
    <col min="10" max="10" width="16.28515625" bestFit="1" customWidth="1"/>
    <col min="11" max="11" width="21.85546875" bestFit="1" customWidth="1"/>
    <col min="12" max="12" width="10.85546875" bestFit="1" customWidth="1"/>
    <col min="13" max="13" width="11.7109375" bestFit="1" customWidth="1"/>
    <col min="14" max="22" width="33.140625" bestFit="1" customWidth="1"/>
    <col min="23" max="23" width="29.42578125" bestFit="1" customWidth="1"/>
    <col min="24" max="24" width="37.85546875" bestFit="1" customWidth="1"/>
  </cols>
  <sheetData>
    <row r="3" spans="1:13" x14ac:dyDescent="0.25">
      <c r="B3" t="s">
        <v>40</v>
      </c>
      <c r="C3" t="s">
        <v>41</v>
      </c>
      <c r="D3" t="s">
        <v>42</v>
      </c>
      <c r="E3" t="s">
        <v>43</v>
      </c>
      <c r="F3" t="s">
        <v>44</v>
      </c>
      <c r="G3" t="s">
        <v>45</v>
      </c>
      <c r="H3" t="s">
        <v>46</v>
      </c>
      <c r="I3" t="s">
        <v>47</v>
      </c>
      <c r="J3" t="s">
        <v>48</v>
      </c>
      <c r="K3" t="s">
        <v>49</v>
      </c>
      <c r="L3" t="s">
        <v>50</v>
      </c>
      <c r="M3" t="s">
        <v>51</v>
      </c>
    </row>
    <row r="4" spans="1:13" x14ac:dyDescent="0.25">
      <c r="A4" t="s">
        <v>52</v>
      </c>
      <c r="B4" s="1">
        <v>0.70656565656565651</v>
      </c>
      <c r="C4" s="1">
        <v>1</v>
      </c>
      <c r="D4" s="1">
        <v>1</v>
      </c>
      <c r="E4" s="1">
        <v>0.71153846153846145</v>
      </c>
      <c r="F4" s="1">
        <v>0.5</v>
      </c>
      <c r="G4" s="1">
        <v>0.75</v>
      </c>
      <c r="H4" s="1">
        <v>0.75</v>
      </c>
      <c r="I4" s="1">
        <v>1</v>
      </c>
      <c r="J4" s="1">
        <v>0.92647058823529416</v>
      </c>
      <c r="K4" s="1">
        <v>1</v>
      </c>
      <c r="L4" s="1">
        <v>0.8</v>
      </c>
      <c r="M4" s="1">
        <v>0.78479500891265608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442"/>
  <sheetViews>
    <sheetView topLeftCell="A2" workbookViewId="0">
      <selection activeCell="B3" sqref="B3:C3"/>
    </sheetView>
  </sheetViews>
  <sheetFormatPr baseColWidth="10" defaultColWidth="11.42578125" defaultRowHeight="15" x14ac:dyDescent="0.25"/>
  <cols>
    <col min="2" max="3" width="11.28515625" customWidth="1"/>
  </cols>
  <sheetData>
    <row r="2" spans="2:6" x14ac:dyDescent="0.25">
      <c r="B2" s="1" t="s">
        <v>99</v>
      </c>
      <c r="C2" s="1" t="s">
        <v>100</v>
      </c>
      <c r="F2" s="1">
        <v>0</v>
      </c>
    </row>
    <row r="3" spans="2:6" x14ac:dyDescent="0.25">
      <c r="B3" s="2" t="str">
        <f>'[2]PROGRAMACIÓN DE META '!AD7</f>
        <v>0%</v>
      </c>
      <c r="C3" s="2">
        <v>9.9999999999999998E-17</v>
      </c>
      <c r="E3" t="e">
        <f>INDEX(Hoja1!$C$3:$C$230,MATCH(F2,Hoja1!$B$3:$B$230,0))</f>
        <v>#N/A</v>
      </c>
    </row>
    <row r="4" spans="2:6" x14ac:dyDescent="0.25">
      <c r="B4" s="1">
        <v>0.01</v>
      </c>
      <c r="C4" s="1">
        <v>0.01</v>
      </c>
    </row>
    <row r="5" spans="2:6" x14ac:dyDescent="0.25">
      <c r="B5" s="1">
        <v>0.02</v>
      </c>
      <c r="C5" s="1">
        <v>0.02</v>
      </c>
    </row>
    <row r="6" spans="2:6" x14ac:dyDescent="0.25">
      <c r="B6" s="1">
        <v>0.03</v>
      </c>
      <c r="C6" s="1">
        <v>0.03</v>
      </c>
    </row>
    <row r="7" spans="2:6" x14ac:dyDescent="0.25">
      <c r="B7" s="1">
        <v>0.04</v>
      </c>
      <c r="C7" s="1">
        <v>0.04</v>
      </c>
    </row>
    <row r="8" spans="2:6" x14ac:dyDescent="0.25">
      <c r="B8" s="1">
        <v>0.05</v>
      </c>
      <c r="C8" s="1">
        <v>0.05</v>
      </c>
    </row>
    <row r="9" spans="2:6" x14ac:dyDescent="0.25">
      <c r="B9" s="1">
        <v>0.06</v>
      </c>
      <c r="C9" s="1">
        <v>0.06</v>
      </c>
    </row>
    <row r="10" spans="2:6" x14ac:dyDescent="0.25">
      <c r="B10" s="1">
        <v>7.0000000000000007E-2</v>
      </c>
      <c r="C10" s="1">
        <v>7.0000000000000007E-2</v>
      </c>
    </row>
    <row r="11" spans="2:6" x14ac:dyDescent="0.25">
      <c r="B11" s="1">
        <v>0.08</v>
      </c>
      <c r="C11" s="1">
        <v>0.08</v>
      </c>
    </row>
    <row r="12" spans="2:6" x14ac:dyDescent="0.25">
      <c r="B12" s="1">
        <v>0.09</v>
      </c>
      <c r="C12" s="1">
        <v>0.09</v>
      </c>
    </row>
    <row r="13" spans="2:6" x14ac:dyDescent="0.25">
      <c r="B13" s="1">
        <v>0.1</v>
      </c>
      <c r="C13" s="1">
        <v>0.1</v>
      </c>
    </row>
    <row r="14" spans="2:6" x14ac:dyDescent="0.25">
      <c r="B14" s="1">
        <v>0.11</v>
      </c>
      <c r="C14" s="1">
        <v>0.11</v>
      </c>
    </row>
    <row r="15" spans="2:6" x14ac:dyDescent="0.25">
      <c r="B15" s="1">
        <v>0.12</v>
      </c>
      <c r="C15" s="1">
        <v>0.12</v>
      </c>
    </row>
    <row r="16" spans="2:6" x14ac:dyDescent="0.25">
      <c r="B16" s="1">
        <v>0.13</v>
      </c>
      <c r="C16" s="1">
        <v>0.13</v>
      </c>
    </row>
    <row r="17" spans="2:3" x14ac:dyDescent="0.25">
      <c r="B17" s="1">
        <v>0.14000000000000001</v>
      </c>
      <c r="C17" s="1">
        <v>0.14000000000000001</v>
      </c>
    </row>
    <row r="18" spans="2:3" x14ac:dyDescent="0.25">
      <c r="B18" s="1">
        <v>0.15</v>
      </c>
      <c r="C18" s="1">
        <v>0.15</v>
      </c>
    </row>
    <row r="19" spans="2:3" x14ac:dyDescent="0.25">
      <c r="B19" s="1">
        <v>0.16</v>
      </c>
      <c r="C19" s="1">
        <v>0.16</v>
      </c>
    </row>
    <row r="20" spans="2:3" x14ac:dyDescent="0.25">
      <c r="B20" s="1">
        <v>0.17</v>
      </c>
      <c r="C20" s="1">
        <v>0.17</v>
      </c>
    </row>
    <row r="21" spans="2:3" x14ac:dyDescent="0.25">
      <c r="B21" s="1">
        <v>0.18</v>
      </c>
      <c r="C21" s="1">
        <v>0.18</v>
      </c>
    </row>
    <row r="22" spans="2:3" x14ac:dyDescent="0.25">
      <c r="B22" s="1">
        <v>0.19</v>
      </c>
      <c r="C22" s="1">
        <v>0.19</v>
      </c>
    </row>
    <row r="23" spans="2:3" x14ac:dyDescent="0.25">
      <c r="B23" s="1">
        <v>0.2</v>
      </c>
      <c r="C23" s="1">
        <v>0.2</v>
      </c>
    </row>
    <row r="24" spans="2:3" x14ac:dyDescent="0.25">
      <c r="B24" s="1">
        <v>0.21</v>
      </c>
      <c r="C24" s="1">
        <v>0.21</v>
      </c>
    </row>
    <row r="25" spans="2:3" x14ac:dyDescent="0.25">
      <c r="B25" s="1">
        <v>0.22</v>
      </c>
      <c r="C25" s="1">
        <v>0.22</v>
      </c>
    </row>
    <row r="26" spans="2:3" x14ac:dyDescent="0.25">
      <c r="B26" s="1">
        <v>0.23</v>
      </c>
      <c r="C26" s="1">
        <v>0.23</v>
      </c>
    </row>
    <row r="27" spans="2:3" x14ac:dyDescent="0.25">
      <c r="B27" s="1">
        <v>0.24</v>
      </c>
      <c r="C27" s="1">
        <v>0.24</v>
      </c>
    </row>
    <row r="28" spans="2:3" x14ac:dyDescent="0.25">
      <c r="B28" s="1">
        <v>0.25</v>
      </c>
      <c r="C28" s="1">
        <v>0.25</v>
      </c>
    </row>
    <row r="29" spans="2:3" x14ac:dyDescent="0.25">
      <c r="B29" s="1">
        <v>0.26</v>
      </c>
      <c r="C29" s="1">
        <v>0.26</v>
      </c>
    </row>
    <row r="30" spans="2:3" x14ac:dyDescent="0.25">
      <c r="B30" s="1">
        <v>0.27</v>
      </c>
      <c r="C30" s="1">
        <v>0.27</v>
      </c>
    </row>
    <row r="31" spans="2:3" x14ac:dyDescent="0.25">
      <c r="B31" s="1">
        <v>0.28000000000000003</v>
      </c>
      <c r="C31" s="1">
        <v>0.28000000000000003</v>
      </c>
    </row>
    <row r="32" spans="2:3" x14ac:dyDescent="0.25">
      <c r="B32" s="1">
        <v>0.28999999999999998</v>
      </c>
      <c r="C32" s="1">
        <v>0.28999999999999998</v>
      </c>
    </row>
    <row r="33" spans="2:3" x14ac:dyDescent="0.25">
      <c r="B33" s="1">
        <v>0.3</v>
      </c>
      <c r="C33" s="1">
        <v>0.3</v>
      </c>
    </row>
    <row r="34" spans="2:3" x14ac:dyDescent="0.25">
      <c r="B34" s="1">
        <v>0.31</v>
      </c>
      <c r="C34" s="1">
        <v>0.31</v>
      </c>
    </row>
    <row r="35" spans="2:3" x14ac:dyDescent="0.25">
      <c r="B35" s="1">
        <v>0.32</v>
      </c>
      <c r="C35" s="1">
        <v>0.32</v>
      </c>
    </row>
    <row r="36" spans="2:3" x14ac:dyDescent="0.25">
      <c r="B36" s="1">
        <v>0.33</v>
      </c>
      <c r="C36" s="1">
        <v>0.33</v>
      </c>
    </row>
    <row r="37" spans="2:3" x14ac:dyDescent="0.25">
      <c r="B37" s="1">
        <v>0.34</v>
      </c>
      <c r="C37" s="1">
        <v>0.34</v>
      </c>
    </row>
    <row r="38" spans="2:3" x14ac:dyDescent="0.25">
      <c r="B38" s="1">
        <v>0.35</v>
      </c>
      <c r="C38" s="1">
        <v>0.35</v>
      </c>
    </row>
    <row r="39" spans="2:3" x14ac:dyDescent="0.25">
      <c r="B39" s="1">
        <v>0.36</v>
      </c>
      <c r="C39" s="1">
        <v>0.36</v>
      </c>
    </row>
    <row r="40" spans="2:3" x14ac:dyDescent="0.25">
      <c r="B40" s="1">
        <v>0.37</v>
      </c>
      <c r="C40" s="1">
        <v>0.37</v>
      </c>
    </row>
    <row r="41" spans="2:3" x14ac:dyDescent="0.25">
      <c r="B41" s="1">
        <v>0.38</v>
      </c>
      <c r="C41" s="1">
        <v>0.38</v>
      </c>
    </row>
    <row r="42" spans="2:3" x14ac:dyDescent="0.25">
      <c r="B42" s="1">
        <v>0.39</v>
      </c>
      <c r="C42" s="1">
        <v>0.39</v>
      </c>
    </row>
    <row r="43" spans="2:3" x14ac:dyDescent="0.25">
      <c r="B43" s="1">
        <v>0.4</v>
      </c>
      <c r="C43" s="1">
        <v>0.4</v>
      </c>
    </row>
    <row r="44" spans="2:3" x14ac:dyDescent="0.25">
      <c r="B44" s="1">
        <v>0.41</v>
      </c>
      <c r="C44" s="1">
        <v>0.41</v>
      </c>
    </row>
    <row r="45" spans="2:3" x14ac:dyDescent="0.25">
      <c r="B45" s="1">
        <v>0.42</v>
      </c>
      <c r="C45" s="1">
        <v>0.42</v>
      </c>
    </row>
    <row r="46" spans="2:3" x14ac:dyDescent="0.25">
      <c r="B46" s="1">
        <v>0.43</v>
      </c>
      <c r="C46" s="1">
        <v>0.43</v>
      </c>
    </row>
    <row r="47" spans="2:3" x14ac:dyDescent="0.25">
      <c r="B47" s="1">
        <v>0.44</v>
      </c>
      <c r="C47" s="1">
        <v>0.44</v>
      </c>
    </row>
    <row r="48" spans="2:3" x14ac:dyDescent="0.25">
      <c r="B48" s="1">
        <v>0.45</v>
      </c>
      <c r="C48" s="1">
        <v>0.45</v>
      </c>
    </row>
    <row r="49" spans="2:3" x14ac:dyDescent="0.25">
      <c r="B49" s="1">
        <v>0.46</v>
      </c>
      <c r="C49" s="1">
        <v>0.46</v>
      </c>
    </row>
    <row r="50" spans="2:3" x14ac:dyDescent="0.25">
      <c r="B50" s="1">
        <v>0.47</v>
      </c>
      <c r="C50" s="1">
        <v>0.47</v>
      </c>
    </row>
    <row r="51" spans="2:3" x14ac:dyDescent="0.25">
      <c r="B51" s="1">
        <v>0.48</v>
      </c>
      <c r="C51" s="1">
        <v>0.48</v>
      </c>
    </row>
    <row r="52" spans="2:3" x14ac:dyDescent="0.25">
      <c r="B52" s="1">
        <v>0.49</v>
      </c>
      <c r="C52" s="1">
        <v>0.49</v>
      </c>
    </row>
    <row r="53" spans="2:3" x14ac:dyDescent="0.25">
      <c r="B53" s="1">
        <v>0.5</v>
      </c>
      <c r="C53" s="1">
        <v>0.5</v>
      </c>
    </row>
    <row r="54" spans="2:3" x14ac:dyDescent="0.25">
      <c r="B54" s="1">
        <v>0.51</v>
      </c>
      <c r="C54" s="1">
        <v>0.51</v>
      </c>
    </row>
    <row r="55" spans="2:3" x14ac:dyDescent="0.25">
      <c r="B55" s="1">
        <v>0.52</v>
      </c>
      <c r="C55" s="1">
        <v>0.52</v>
      </c>
    </row>
    <row r="56" spans="2:3" x14ac:dyDescent="0.25">
      <c r="B56" s="1">
        <v>0.53</v>
      </c>
      <c r="C56" s="1">
        <v>0.53</v>
      </c>
    </row>
    <row r="57" spans="2:3" x14ac:dyDescent="0.25">
      <c r="B57" s="1">
        <v>0.54</v>
      </c>
      <c r="C57" s="1">
        <v>0.54</v>
      </c>
    </row>
    <row r="58" spans="2:3" x14ac:dyDescent="0.25">
      <c r="B58" s="1">
        <v>0.55000000000000004</v>
      </c>
      <c r="C58" s="1">
        <v>0.55000000000000004</v>
      </c>
    </row>
    <row r="59" spans="2:3" x14ac:dyDescent="0.25">
      <c r="B59" s="1">
        <v>0.56000000000000005</v>
      </c>
      <c r="C59" s="1">
        <v>0.56000000000000005</v>
      </c>
    </row>
    <row r="60" spans="2:3" x14ac:dyDescent="0.25">
      <c r="B60" s="1">
        <v>0.56999999999999995</v>
      </c>
      <c r="C60" s="1">
        <v>0.56999999999999995</v>
      </c>
    </row>
    <row r="61" spans="2:3" x14ac:dyDescent="0.25">
      <c r="B61" s="1">
        <v>0.57999999999999996</v>
      </c>
      <c r="C61" s="1">
        <v>0.57999999999999996</v>
      </c>
    </row>
    <row r="62" spans="2:3" x14ac:dyDescent="0.25">
      <c r="B62" s="1">
        <v>0.59</v>
      </c>
      <c r="C62" s="1">
        <v>0.59</v>
      </c>
    </row>
    <row r="63" spans="2:3" x14ac:dyDescent="0.25">
      <c r="B63" s="1">
        <v>0.6</v>
      </c>
      <c r="C63" s="1">
        <v>0.6</v>
      </c>
    </row>
    <row r="64" spans="2:3" x14ac:dyDescent="0.25">
      <c r="B64" s="1">
        <v>0.61</v>
      </c>
      <c r="C64" s="1">
        <v>0.61</v>
      </c>
    </row>
    <row r="65" spans="2:3" x14ac:dyDescent="0.25">
      <c r="B65" s="1">
        <v>0.62</v>
      </c>
      <c r="C65" s="1">
        <v>0.62</v>
      </c>
    </row>
    <row r="66" spans="2:3" x14ac:dyDescent="0.25">
      <c r="B66" s="1">
        <v>0.63</v>
      </c>
      <c r="C66" s="1">
        <v>0.63</v>
      </c>
    </row>
    <row r="67" spans="2:3" x14ac:dyDescent="0.25">
      <c r="B67" s="1">
        <v>0.64</v>
      </c>
      <c r="C67" s="1">
        <v>0.64</v>
      </c>
    </row>
    <row r="68" spans="2:3" x14ac:dyDescent="0.25">
      <c r="B68" s="1">
        <v>0.65</v>
      </c>
      <c r="C68" s="1">
        <v>0.65</v>
      </c>
    </row>
    <row r="69" spans="2:3" x14ac:dyDescent="0.25">
      <c r="B69" s="1">
        <v>0.66</v>
      </c>
      <c r="C69" s="1">
        <v>0.66</v>
      </c>
    </row>
    <row r="70" spans="2:3" x14ac:dyDescent="0.25">
      <c r="B70" s="1">
        <v>0.67</v>
      </c>
      <c r="C70" s="1">
        <v>0.67</v>
      </c>
    </row>
    <row r="71" spans="2:3" x14ac:dyDescent="0.25">
      <c r="B71" s="1">
        <v>0.68</v>
      </c>
      <c r="C71" s="1">
        <v>0.68</v>
      </c>
    </row>
    <row r="72" spans="2:3" x14ac:dyDescent="0.25">
      <c r="B72" s="1">
        <v>0.69</v>
      </c>
      <c r="C72" s="1">
        <v>0.69</v>
      </c>
    </row>
    <row r="73" spans="2:3" x14ac:dyDescent="0.25">
      <c r="B73" s="1">
        <v>0.7</v>
      </c>
      <c r="C73" s="1">
        <v>0.7</v>
      </c>
    </row>
    <row r="74" spans="2:3" x14ac:dyDescent="0.25">
      <c r="B74" s="1">
        <v>0.71</v>
      </c>
      <c r="C74" s="1">
        <v>0.71</v>
      </c>
    </row>
    <row r="75" spans="2:3" x14ac:dyDescent="0.25">
      <c r="B75" s="1">
        <v>0.72</v>
      </c>
      <c r="C75" s="1">
        <v>0.72</v>
      </c>
    </row>
    <row r="76" spans="2:3" x14ac:dyDescent="0.25">
      <c r="B76" s="1">
        <v>0.73</v>
      </c>
      <c r="C76" s="1">
        <v>0.73</v>
      </c>
    </row>
    <row r="77" spans="2:3" x14ac:dyDescent="0.25">
      <c r="B77" s="1">
        <v>0.74</v>
      </c>
      <c r="C77" s="1">
        <v>0.74</v>
      </c>
    </row>
    <row r="78" spans="2:3" x14ac:dyDescent="0.25">
      <c r="B78" s="1">
        <v>0.75</v>
      </c>
      <c r="C78" s="1">
        <v>0.75</v>
      </c>
    </row>
    <row r="79" spans="2:3" x14ac:dyDescent="0.25">
      <c r="B79" s="1">
        <v>0.76</v>
      </c>
      <c r="C79" s="1">
        <v>0.76</v>
      </c>
    </row>
    <row r="80" spans="2:3" x14ac:dyDescent="0.25">
      <c r="B80" s="1">
        <v>0.77</v>
      </c>
      <c r="C80" s="1">
        <v>0.77</v>
      </c>
    </row>
    <row r="81" spans="2:3" x14ac:dyDescent="0.25">
      <c r="B81" s="1">
        <v>0.78</v>
      </c>
      <c r="C81" s="1">
        <v>0.78</v>
      </c>
    </row>
    <row r="82" spans="2:3" x14ac:dyDescent="0.25">
      <c r="B82" s="1">
        <v>0.79</v>
      </c>
      <c r="C82" s="1">
        <v>0.79</v>
      </c>
    </row>
    <row r="83" spans="2:3" x14ac:dyDescent="0.25">
      <c r="B83" s="1">
        <v>0.8</v>
      </c>
      <c r="C83" s="1">
        <v>0.8</v>
      </c>
    </row>
    <row r="84" spans="2:3" x14ac:dyDescent="0.25">
      <c r="B84" s="1">
        <v>0.81</v>
      </c>
      <c r="C84" s="1">
        <v>0.81</v>
      </c>
    </row>
    <row r="85" spans="2:3" x14ac:dyDescent="0.25">
      <c r="B85" s="1">
        <v>0.82</v>
      </c>
      <c r="C85" s="1">
        <v>0.82</v>
      </c>
    </row>
    <row r="86" spans="2:3" x14ac:dyDescent="0.25">
      <c r="B86" s="1">
        <v>0.83</v>
      </c>
      <c r="C86" s="1">
        <v>0.83</v>
      </c>
    </row>
    <row r="87" spans="2:3" x14ac:dyDescent="0.25">
      <c r="B87" s="1">
        <v>0.84</v>
      </c>
      <c r="C87" s="1">
        <v>0.84</v>
      </c>
    </row>
    <row r="88" spans="2:3" x14ac:dyDescent="0.25">
      <c r="B88" s="1">
        <v>0.85</v>
      </c>
      <c r="C88" s="1">
        <v>0.85</v>
      </c>
    </row>
    <row r="89" spans="2:3" x14ac:dyDescent="0.25">
      <c r="B89" s="1">
        <v>0.86</v>
      </c>
      <c r="C89" s="1">
        <v>0.86</v>
      </c>
    </row>
    <row r="90" spans="2:3" x14ac:dyDescent="0.25">
      <c r="B90" s="1">
        <v>0.87</v>
      </c>
      <c r="C90" s="1">
        <v>0.87</v>
      </c>
    </row>
    <row r="91" spans="2:3" x14ac:dyDescent="0.25">
      <c r="B91" s="1">
        <v>0.88</v>
      </c>
      <c r="C91" s="1">
        <v>0.88</v>
      </c>
    </row>
    <row r="92" spans="2:3" x14ac:dyDescent="0.25">
      <c r="B92" s="1">
        <v>0.89</v>
      </c>
      <c r="C92" s="1">
        <v>0.89</v>
      </c>
    </row>
    <row r="93" spans="2:3" x14ac:dyDescent="0.25">
      <c r="B93" s="1">
        <v>0.9</v>
      </c>
      <c r="C93" s="1">
        <v>0.9</v>
      </c>
    </row>
    <row r="94" spans="2:3" x14ac:dyDescent="0.25">
      <c r="B94" s="1">
        <v>0.91</v>
      </c>
      <c r="C94" s="1">
        <v>0.91</v>
      </c>
    </row>
    <row r="95" spans="2:3" x14ac:dyDescent="0.25">
      <c r="B95" s="1">
        <v>0.92</v>
      </c>
      <c r="C95" s="1">
        <v>0.92</v>
      </c>
    </row>
    <row r="96" spans="2:3" x14ac:dyDescent="0.25">
      <c r="B96" s="1">
        <v>0.93</v>
      </c>
      <c r="C96" s="1">
        <v>0.93</v>
      </c>
    </row>
    <row r="97" spans="2:3" x14ac:dyDescent="0.25">
      <c r="B97" s="1">
        <v>0.94</v>
      </c>
      <c r="C97" s="1">
        <v>0.94</v>
      </c>
    </row>
    <row r="98" spans="2:3" x14ac:dyDescent="0.25">
      <c r="B98" s="1">
        <v>0.95</v>
      </c>
      <c r="C98" s="1">
        <v>0.95</v>
      </c>
    </row>
    <row r="99" spans="2:3" x14ac:dyDescent="0.25">
      <c r="B99" s="1">
        <v>0.96</v>
      </c>
      <c r="C99" s="1">
        <v>0.96</v>
      </c>
    </row>
    <row r="100" spans="2:3" x14ac:dyDescent="0.25">
      <c r="B100" s="1">
        <v>0.97</v>
      </c>
      <c r="C100" s="1">
        <v>0.97</v>
      </c>
    </row>
    <row r="101" spans="2:3" x14ac:dyDescent="0.25">
      <c r="B101" s="1">
        <v>0.98</v>
      </c>
      <c r="C101" s="1">
        <v>0.98</v>
      </c>
    </row>
    <row r="102" spans="2:3" x14ac:dyDescent="0.25">
      <c r="B102" s="1">
        <v>0.99</v>
      </c>
      <c r="C102" s="1">
        <v>0.99</v>
      </c>
    </row>
    <row r="103" spans="2:3" x14ac:dyDescent="0.25">
      <c r="B103" s="1">
        <v>1</v>
      </c>
      <c r="C103" s="1">
        <v>1</v>
      </c>
    </row>
    <row r="104" spans="2:3" x14ac:dyDescent="0.25">
      <c r="B104" s="1">
        <v>1.01</v>
      </c>
      <c r="C104" s="1">
        <v>1</v>
      </c>
    </row>
    <row r="105" spans="2:3" x14ac:dyDescent="0.25">
      <c r="B105" s="1">
        <v>1.02</v>
      </c>
      <c r="C105" s="1">
        <v>1</v>
      </c>
    </row>
    <row r="106" spans="2:3" x14ac:dyDescent="0.25">
      <c r="B106" s="1">
        <v>1.03</v>
      </c>
      <c r="C106" s="1">
        <v>1</v>
      </c>
    </row>
    <row r="107" spans="2:3" x14ac:dyDescent="0.25">
      <c r="B107" s="1">
        <v>1.04</v>
      </c>
      <c r="C107" s="1">
        <v>1</v>
      </c>
    </row>
    <row r="108" spans="2:3" x14ac:dyDescent="0.25">
      <c r="B108" s="1">
        <v>1.05</v>
      </c>
      <c r="C108" s="1">
        <v>1</v>
      </c>
    </row>
    <row r="109" spans="2:3" x14ac:dyDescent="0.25">
      <c r="B109" s="1">
        <v>1.06</v>
      </c>
      <c r="C109" s="1">
        <v>1</v>
      </c>
    </row>
    <row r="110" spans="2:3" x14ac:dyDescent="0.25">
      <c r="B110" s="1">
        <v>1.07</v>
      </c>
      <c r="C110" s="1">
        <v>1</v>
      </c>
    </row>
    <row r="111" spans="2:3" x14ac:dyDescent="0.25">
      <c r="B111" s="1">
        <v>1.08</v>
      </c>
      <c r="C111" s="1">
        <v>1</v>
      </c>
    </row>
    <row r="112" spans="2:3" x14ac:dyDescent="0.25">
      <c r="B112" s="1">
        <v>1.0900000000000001</v>
      </c>
      <c r="C112" s="1">
        <v>1</v>
      </c>
    </row>
    <row r="113" spans="2:3" x14ac:dyDescent="0.25">
      <c r="B113" s="1">
        <v>1.1000000000000001</v>
      </c>
      <c r="C113" s="1">
        <v>1</v>
      </c>
    </row>
    <row r="114" spans="2:3" x14ac:dyDescent="0.25">
      <c r="B114" s="1">
        <v>1.1100000000000001</v>
      </c>
      <c r="C114" s="1">
        <v>1</v>
      </c>
    </row>
    <row r="115" spans="2:3" x14ac:dyDescent="0.25">
      <c r="B115" s="1">
        <v>1.1200000000000001</v>
      </c>
      <c r="C115" s="1">
        <v>1</v>
      </c>
    </row>
    <row r="116" spans="2:3" x14ac:dyDescent="0.25">
      <c r="B116" s="1">
        <v>1.1299999999999999</v>
      </c>
      <c r="C116" s="1">
        <v>1</v>
      </c>
    </row>
    <row r="117" spans="2:3" x14ac:dyDescent="0.25">
      <c r="B117" s="1">
        <v>1.1399999999999999</v>
      </c>
      <c r="C117" s="1">
        <v>1</v>
      </c>
    </row>
    <row r="118" spans="2:3" x14ac:dyDescent="0.25">
      <c r="B118" s="1">
        <v>1.1499999999999999</v>
      </c>
      <c r="C118" s="1">
        <v>1</v>
      </c>
    </row>
    <row r="119" spans="2:3" x14ac:dyDescent="0.25">
      <c r="B119" s="1">
        <v>1.1599999999999999</v>
      </c>
      <c r="C119" s="1">
        <v>1</v>
      </c>
    </row>
    <row r="120" spans="2:3" x14ac:dyDescent="0.25">
      <c r="B120" s="1">
        <v>1.17</v>
      </c>
      <c r="C120" s="1">
        <v>1</v>
      </c>
    </row>
    <row r="121" spans="2:3" x14ac:dyDescent="0.25">
      <c r="B121" s="1">
        <v>1.18</v>
      </c>
      <c r="C121" s="1">
        <v>1</v>
      </c>
    </row>
    <row r="122" spans="2:3" x14ac:dyDescent="0.25">
      <c r="B122" s="1">
        <v>1.19</v>
      </c>
      <c r="C122" s="1">
        <v>1</v>
      </c>
    </row>
    <row r="123" spans="2:3" x14ac:dyDescent="0.25">
      <c r="B123" s="1">
        <v>1.2</v>
      </c>
      <c r="C123" s="1">
        <v>1</v>
      </c>
    </row>
    <row r="124" spans="2:3" x14ac:dyDescent="0.25">
      <c r="B124" s="1">
        <v>1.21</v>
      </c>
      <c r="C124" s="1">
        <v>1</v>
      </c>
    </row>
    <row r="125" spans="2:3" x14ac:dyDescent="0.25">
      <c r="B125" s="1">
        <v>1.22</v>
      </c>
      <c r="C125" s="1">
        <v>1</v>
      </c>
    </row>
    <row r="126" spans="2:3" x14ac:dyDescent="0.25">
      <c r="B126" s="1">
        <v>1.23</v>
      </c>
      <c r="C126" s="1">
        <v>1</v>
      </c>
    </row>
    <row r="127" spans="2:3" x14ac:dyDescent="0.25">
      <c r="B127" s="1">
        <v>1.24</v>
      </c>
      <c r="C127" s="1">
        <v>1</v>
      </c>
    </row>
    <row r="128" spans="2:3" x14ac:dyDescent="0.25">
      <c r="B128" s="1">
        <v>1.25</v>
      </c>
      <c r="C128" s="1">
        <v>1</v>
      </c>
    </row>
    <row r="129" spans="2:3" x14ac:dyDescent="0.25">
      <c r="B129" s="1">
        <v>1.26</v>
      </c>
      <c r="C129" s="1">
        <v>1</v>
      </c>
    </row>
    <row r="130" spans="2:3" x14ac:dyDescent="0.25">
      <c r="B130" s="1">
        <v>1.27</v>
      </c>
      <c r="C130" s="1">
        <v>1</v>
      </c>
    </row>
    <row r="131" spans="2:3" x14ac:dyDescent="0.25">
      <c r="B131" s="1">
        <v>1.28</v>
      </c>
      <c r="C131" s="1">
        <v>1</v>
      </c>
    </row>
    <row r="132" spans="2:3" x14ac:dyDescent="0.25">
      <c r="B132" s="1">
        <v>1.29</v>
      </c>
      <c r="C132" s="1">
        <v>1</v>
      </c>
    </row>
    <row r="133" spans="2:3" x14ac:dyDescent="0.25">
      <c r="B133" s="1">
        <v>1.3</v>
      </c>
      <c r="C133" s="1">
        <v>1</v>
      </c>
    </row>
    <row r="134" spans="2:3" x14ac:dyDescent="0.25">
      <c r="B134" s="1">
        <v>1.31</v>
      </c>
      <c r="C134" s="1">
        <v>1</v>
      </c>
    </row>
    <row r="135" spans="2:3" x14ac:dyDescent="0.25">
      <c r="B135" s="1">
        <v>1.32</v>
      </c>
      <c r="C135" s="1">
        <v>1</v>
      </c>
    </row>
    <row r="136" spans="2:3" x14ac:dyDescent="0.25">
      <c r="B136" s="1">
        <v>1.33</v>
      </c>
      <c r="C136" s="1">
        <v>1</v>
      </c>
    </row>
    <row r="137" spans="2:3" x14ac:dyDescent="0.25">
      <c r="B137" s="1">
        <v>1.34</v>
      </c>
      <c r="C137" s="1">
        <v>1</v>
      </c>
    </row>
    <row r="138" spans="2:3" x14ac:dyDescent="0.25">
      <c r="B138" s="1">
        <v>1.35</v>
      </c>
      <c r="C138" s="1">
        <v>1</v>
      </c>
    </row>
    <row r="139" spans="2:3" x14ac:dyDescent="0.25">
      <c r="B139" s="1">
        <v>1.36</v>
      </c>
      <c r="C139" s="1">
        <v>1</v>
      </c>
    </row>
    <row r="140" spans="2:3" x14ac:dyDescent="0.25">
      <c r="B140" s="1">
        <v>1.37</v>
      </c>
      <c r="C140" s="1">
        <v>1</v>
      </c>
    </row>
    <row r="141" spans="2:3" x14ac:dyDescent="0.25">
      <c r="B141" s="1">
        <v>1.38</v>
      </c>
      <c r="C141" s="1">
        <v>1</v>
      </c>
    </row>
    <row r="142" spans="2:3" x14ac:dyDescent="0.25">
      <c r="B142" s="1">
        <v>1.39</v>
      </c>
      <c r="C142" s="1">
        <v>1</v>
      </c>
    </row>
    <row r="143" spans="2:3" x14ac:dyDescent="0.25">
      <c r="B143" s="1">
        <v>1.4</v>
      </c>
      <c r="C143" s="1">
        <v>1</v>
      </c>
    </row>
    <row r="144" spans="2:3" x14ac:dyDescent="0.25">
      <c r="B144" s="1">
        <v>1.41</v>
      </c>
      <c r="C144" s="1">
        <v>1</v>
      </c>
    </row>
    <row r="145" spans="2:3" x14ac:dyDescent="0.25">
      <c r="B145" s="1">
        <v>1.42</v>
      </c>
      <c r="C145" s="1">
        <v>1</v>
      </c>
    </row>
    <row r="146" spans="2:3" x14ac:dyDescent="0.25">
      <c r="B146" s="1">
        <v>1.43</v>
      </c>
      <c r="C146" s="1">
        <v>1</v>
      </c>
    </row>
    <row r="147" spans="2:3" x14ac:dyDescent="0.25">
      <c r="B147" s="1">
        <v>1.44</v>
      </c>
      <c r="C147" s="1">
        <v>1</v>
      </c>
    </row>
    <row r="148" spans="2:3" x14ac:dyDescent="0.25">
      <c r="B148" s="1">
        <v>1.45</v>
      </c>
      <c r="C148" s="1">
        <v>1</v>
      </c>
    </row>
    <row r="149" spans="2:3" x14ac:dyDescent="0.25">
      <c r="B149" s="1">
        <v>1.46</v>
      </c>
      <c r="C149" s="1">
        <v>1</v>
      </c>
    </row>
    <row r="150" spans="2:3" x14ac:dyDescent="0.25">
      <c r="B150" s="1">
        <v>1.47</v>
      </c>
      <c r="C150" s="1">
        <v>1</v>
      </c>
    </row>
    <row r="151" spans="2:3" x14ac:dyDescent="0.25">
      <c r="B151" s="1">
        <v>1.48</v>
      </c>
      <c r="C151" s="1">
        <v>1</v>
      </c>
    </row>
    <row r="152" spans="2:3" x14ac:dyDescent="0.25">
      <c r="B152" s="1">
        <v>1.49</v>
      </c>
      <c r="C152" s="1">
        <v>1</v>
      </c>
    </row>
    <row r="153" spans="2:3" x14ac:dyDescent="0.25">
      <c r="B153" s="1">
        <v>1.5</v>
      </c>
      <c r="C153" s="1">
        <v>1</v>
      </c>
    </row>
    <row r="154" spans="2:3" x14ac:dyDescent="0.25">
      <c r="B154" s="1">
        <v>1.51</v>
      </c>
      <c r="C154" s="1">
        <v>1</v>
      </c>
    </row>
    <row r="155" spans="2:3" x14ac:dyDescent="0.25">
      <c r="B155" s="1">
        <v>1.52</v>
      </c>
      <c r="C155" s="1">
        <v>1</v>
      </c>
    </row>
    <row r="156" spans="2:3" x14ac:dyDescent="0.25">
      <c r="B156" s="1">
        <v>1.53</v>
      </c>
      <c r="C156" s="1">
        <v>1</v>
      </c>
    </row>
    <row r="157" spans="2:3" x14ac:dyDescent="0.25">
      <c r="B157" s="1">
        <v>1.54</v>
      </c>
      <c r="C157" s="1">
        <v>1</v>
      </c>
    </row>
    <row r="158" spans="2:3" x14ac:dyDescent="0.25">
      <c r="B158" s="1">
        <v>1.55</v>
      </c>
      <c r="C158" s="1">
        <v>1</v>
      </c>
    </row>
    <row r="159" spans="2:3" x14ac:dyDescent="0.25">
      <c r="B159" s="1">
        <v>1.56</v>
      </c>
      <c r="C159" s="1">
        <v>1</v>
      </c>
    </row>
    <row r="160" spans="2:3" x14ac:dyDescent="0.25">
      <c r="B160" s="1">
        <v>1.57</v>
      </c>
      <c r="C160" s="1">
        <v>1</v>
      </c>
    </row>
    <row r="161" spans="2:3" x14ac:dyDescent="0.25">
      <c r="B161" s="1">
        <v>1.58</v>
      </c>
      <c r="C161" s="1">
        <v>1</v>
      </c>
    </row>
    <row r="162" spans="2:3" x14ac:dyDescent="0.25">
      <c r="B162" s="1">
        <v>1.59</v>
      </c>
      <c r="C162" s="1">
        <v>1</v>
      </c>
    </row>
    <row r="163" spans="2:3" x14ac:dyDescent="0.25">
      <c r="B163" s="1">
        <v>1.6</v>
      </c>
      <c r="C163" s="1">
        <v>1</v>
      </c>
    </row>
    <row r="164" spans="2:3" x14ac:dyDescent="0.25">
      <c r="B164" s="1">
        <v>1.61</v>
      </c>
      <c r="C164" s="1">
        <v>1</v>
      </c>
    </row>
    <row r="165" spans="2:3" x14ac:dyDescent="0.25">
      <c r="B165" s="1">
        <v>1.62</v>
      </c>
      <c r="C165" s="1">
        <v>1</v>
      </c>
    </row>
    <row r="166" spans="2:3" x14ac:dyDescent="0.25">
      <c r="B166" s="1">
        <v>1.63</v>
      </c>
      <c r="C166" s="1">
        <v>1</v>
      </c>
    </row>
    <row r="167" spans="2:3" x14ac:dyDescent="0.25">
      <c r="B167" s="1">
        <v>1.64</v>
      </c>
      <c r="C167" s="1">
        <v>1</v>
      </c>
    </row>
    <row r="168" spans="2:3" x14ac:dyDescent="0.25">
      <c r="B168" s="1">
        <v>1.65</v>
      </c>
      <c r="C168" s="1">
        <v>1</v>
      </c>
    </row>
    <row r="169" spans="2:3" x14ac:dyDescent="0.25">
      <c r="B169" s="1">
        <v>1.66</v>
      </c>
      <c r="C169" s="1">
        <v>1</v>
      </c>
    </row>
    <row r="170" spans="2:3" x14ac:dyDescent="0.25">
      <c r="B170" s="1">
        <v>1.67</v>
      </c>
      <c r="C170" s="1">
        <v>1</v>
      </c>
    </row>
    <row r="171" spans="2:3" x14ac:dyDescent="0.25">
      <c r="B171" s="1">
        <v>1.68</v>
      </c>
      <c r="C171" s="1">
        <v>1</v>
      </c>
    </row>
    <row r="172" spans="2:3" x14ac:dyDescent="0.25">
      <c r="B172" s="1">
        <v>1.69</v>
      </c>
      <c r="C172" s="1">
        <v>1</v>
      </c>
    </row>
    <row r="173" spans="2:3" x14ac:dyDescent="0.25">
      <c r="B173" s="1">
        <v>1.7</v>
      </c>
      <c r="C173" s="1">
        <v>1</v>
      </c>
    </row>
    <row r="174" spans="2:3" x14ac:dyDescent="0.25">
      <c r="B174" s="1">
        <v>1.71</v>
      </c>
      <c r="C174" s="1">
        <v>1</v>
      </c>
    </row>
    <row r="175" spans="2:3" x14ac:dyDescent="0.25">
      <c r="B175" s="1">
        <v>1.72</v>
      </c>
      <c r="C175" s="1">
        <v>1</v>
      </c>
    </row>
    <row r="176" spans="2:3" x14ac:dyDescent="0.25">
      <c r="B176" s="1">
        <v>1.73</v>
      </c>
      <c r="C176" s="1">
        <v>1</v>
      </c>
    </row>
    <row r="177" spans="2:3" x14ac:dyDescent="0.25">
      <c r="B177" s="1">
        <v>1.74</v>
      </c>
      <c r="C177" s="1">
        <v>1</v>
      </c>
    </row>
    <row r="178" spans="2:3" x14ac:dyDescent="0.25">
      <c r="B178" s="1">
        <v>1.75</v>
      </c>
      <c r="C178" s="1">
        <v>1</v>
      </c>
    </row>
    <row r="179" spans="2:3" x14ac:dyDescent="0.25">
      <c r="B179" s="1">
        <v>1.76</v>
      </c>
      <c r="C179" s="1">
        <v>1</v>
      </c>
    </row>
    <row r="180" spans="2:3" x14ac:dyDescent="0.25">
      <c r="B180" s="1">
        <v>1.77</v>
      </c>
      <c r="C180" s="1">
        <v>1</v>
      </c>
    </row>
    <row r="181" spans="2:3" x14ac:dyDescent="0.25">
      <c r="B181" s="1">
        <v>1.78</v>
      </c>
      <c r="C181" s="1">
        <v>1</v>
      </c>
    </row>
    <row r="182" spans="2:3" x14ac:dyDescent="0.25">
      <c r="B182" s="1">
        <v>1.79</v>
      </c>
      <c r="C182" s="1">
        <v>1</v>
      </c>
    </row>
    <row r="183" spans="2:3" x14ac:dyDescent="0.25">
      <c r="B183" s="1">
        <v>1.8</v>
      </c>
      <c r="C183" s="1">
        <v>1</v>
      </c>
    </row>
    <row r="184" spans="2:3" x14ac:dyDescent="0.25">
      <c r="B184" s="1">
        <v>1.81</v>
      </c>
      <c r="C184" s="1">
        <v>1</v>
      </c>
    </row>
    <row r="185" spans="2:3" x14ac:dyDescent="0.25">
      <c r="B185" s="1">
        <v>1.82</v>
      </c>
      <c r="C185" s="1">
        <v>1</v>
      </c>
    </row>
    <row r="186" spans="2:3" x14ac:dyDescent="0.25">
      <c r="B186" s="1">
        <v>1.83</v>
      </c>
      <c r="C186" s="1">
        <v>1</v>
      </c>
    </row>
    <row r="187" spans="2:3" x14ac:dyDescent="0.25">
      <c r="B187" s="1">
        <v>1.84</v>
      </c>
      <c r="C187" s="1">
        <v>1</v>
      </c>
    </row>
    <row r="188" spans="2:3" x14ac:dyDescent="0.25">
      <c r="B188" s="1">
        <v>1.85</v>
      </c>
      <c r="C188" s="1">
        <v>1</v>
      </c>
    </row>
    <row r="189" spans="2:3" x14ac:dyDescent="0.25">
      <c r="B189" s="1">
        <v>1.86</v>
      </c>
      <c r="C189" s="1">
        <v>1</v>
      </c>
    </row>
    <row r="190" spans="2:3" x14ac:dyDescent="0.25">
      <c r="B190" s="1">
        <v>1.87</v>
      </c>
      <c r="C190" s="1">
        <v>1</v>
      </c>
    </row>
    <row r="191" spans="2:3" x14ac:dyDescent="0.25">
      <c r="B191" s="1">
        <v>1.88</v>
      </c>
      <c r="C191" s="1">
        <v>1</v>
      </c>
    </row>
    <row r="192" spans="2:3" x14ac:dyDescent="0.25">
      <c r="B192" s="1">
        <v>1.89</v>
      </c>
      <c r="C192" s="1">
        <v>1</v>
      </c>
    </row>
    <row r="193" spans="2:3" x14ac:dyDescent="0.25">
      <c r="B193" s="1">
        <v>1.9</v>
      </c>
      <c r="C193" s="1">
        <v>1</v>
      </c>
    </row>
    <row r="194" spans="2:3" x14ac:dyDescent="0.25">
      <c r="B194" s="1">
        <v>1.91</v>
      </c>
      <c r="C194" s="1">
        <v>1</v>
      </c>
    </row>
    <row r="195" spans="2:3" x14ac:dyDescent="0.25">
      <c r="B195" s="1">
        <v>1.92</v>
      </c>
      <c r="C195" s="1">
        <v>1</v>
      </c>
    </row>
    <row r="196" spans="2:3" x14ac:dyDescent="0.25">
      <c r="B196" s="1">
        <v>1.93</v>
      </c>
      <c r="C196" s="1">
        <v>1</v>
      </c>
    </row>
    <row r="197" spans="2:3" x14ac:dyDescent="0.25">
      <c r="B197" s="1">
        <v>1.94</v>
      </c>
      <c r="C197" s="1">
        <v>1</v>
      </c>
    </row>
    <row r="198" spans="2:3" x14ac:dyDescent="0.25">
      <c r="B198" s="1">
        <v>1.95</v>
      </c>
      <c r="C198" s="1">
        <v>1</v>
      </c>
    </row>
    <row r="199" spans="2:3" x14ac:dyDescent="0.25">
      <c r="B199" s="1">
        <v>1.96</v>
      </c>
      <c r="C199" s="1">
        <v>1</v>
      </c>
    </row>
    <row r="200" spans="2:3" x14ac:dyDescent="0.25">
      <c r="B200" s="1">
        <v>1.97</v>
      </c>
      <c r="C200" s="1">
        <v>1</v>
      </c>
    </row>
    <row r="201" spans="2:3" x14ac:dyDescent="0.25">
      <c r="B201" s="1">
        <v>1.98</v>
      </c>
      <c r="C201" s="1">
        <v>1</v>
      </c>
    </row>
    <row r="202" spans="2:3" x14ac:dyDescent="0.25">
      <c r="B202" s="1">
        <v>1.99</v>
      </c>
      <c r="C202" s="1">
        <v>1</v>
      </c>
    </row>
    <row r="203" spans="2:3" x14ac:dyDescent="0.25">
      <c r="B203" s="1">
        <v>2</v>
      </c>
      <c r="C203" s="1">
        <v>1</v>
      </c>
    </row>
    <row r="204" spans="2:3" x14ac:dyDescent="0.25">
      <c r="B204" s="1">
        <v>2.0099999999999998</v>
      </c>
      <c r="C204" s="1">
        <v>1</v>
      </c>
    </row>
    <row r="205" spans="2:3" x14ac:dyDescent="0.25">
      <c r="B205" s="1">
        <v>2.02</v>
      </c>
      <c r="C205" s="1">
        <v>1</v>
      </c>
    </row>
    <row r="206" spans="2:3" x14ac:dyDescent="0.25">
      <c r="B206" s="1">
        <v>2.0299999999999998</v>
      </c>
      <c r="C206" s="1">
        <v>1</v>
      </c>
    </row>
    <row r="207" spans="2:3" x14ac:dyDescent="0.25">
      <c r="B207" s="1">
        <v>2.04</v>
      </c>
      <c r="C207" s="1">
        <v>1</v>
      </c>
    </row>
    <row r="208" spans="2:3" x14ac:dyDescent="0.25">
      <c r="B208" s="1">
        <v>2.0499999999999998</v>
      </c>
      <c r="C208" s="1">
        <v>1</v>
      </c>
    </row>
    <row r="209" spans="2:3" x14ac:dyDescent="0.25">
      <c r="B209" s="1">
        <v>2.06</v>
      </c>
      <c r="C209" s="1">
        <v>1</v>
      </c>
    </row>
    <row r="210" spans="2:3" x14ac:dyDescent="0.25">
      <c r="B210" s="1">
        <v>2.0699999999999998</v>
      </c>
      <c r="C210" s="1">
        <v>1</v>
      </c>
    </row>
    <row r="211" spans="2:3" x14ac:dyDescent="0.25">
      <c r="B211" s="1">
        <v>2.08</v>
      </c>
      <c r="C211" s="1">
        <v>1</v>
      </c>
    </row>
    <row r="212" spans="2:3" x14ac:dyDescent="0.25">
      <c r="B212" s="1">
        <v>2.09</v>
      </c>
      <c r="C212" s="1">
        <v>1</v>
      </c>
    </row>
    <row r="213" spans="2:3" x14ac:dyDescent="0.25">
      <c r="B213" s="1">
        <v>2.1</v>
      </c>
      <c r="C213" s="1">
        <v>1</v>
      </c>
    </row>
    <row r="214" spans="2:3" x14ac:dyDescent="0.25">
      <c r="B214" s="1">
        <v>2.11</v>
      </c>
      <c r="C214" s="1">
        <v>1</v>
      </c>
    </row>
    <row r="215" spans="2:3" x14ac:dyDescent="0.25">
      <c r="B215" s="1">
        <v>2.12</v>
      </c>
      <c r="C215" s="1">
        <v>1</v>
      </c>
    </row>
    <row r="216" spans="2:3" x14ac:dyDescent="0.25">
      <c r="B216" s="1">
        <v>2.13</v>
      </c>
      <c r="C216" s="1">
        <v>1</v>
      </c>
    </row>
    <row r="217" spans="2:3" x14ac:dyDescent="0.25">
      <c r="B217" s="1">
        <v>2.14</v>
      </c>
      <c r="C217" s="1">
        <v>1</v>
      </c>
    </row>
    <row r="218" spans="2:3" x14ac:dyDescent="0.25">
      <c r="B218" s="1">
        <v>2.15</v>
      </c>
      <c r="C218" s="1">
        <v>1</v>
      </c>
    </row>
    <row r="219" spans="2:3" x14ac:dyDescent="0.25">
      <c r="B219" s="1">
        <v>2.16</v>
      </c>
      <c r="C219" s="1">
        <v>1</v>
      </c>
    </row>
    <row r="220" spans="2:3" x14ac:dyDescent="0.25">
      <c r="B220" s="1">
        <v>2.17</v>
      </c>
      <c r="C220" s="1">
        <v>1</v>
      </c>
    </row>
    <row r="221" spans="2:3" x14ac:dyDescent="0.25">
      <c r="B221" s="1">
        <v>2.1800000000000002</v>
      </c>
      <c r="C221" s="1">
        <v>1</v>
      </c>
    </row>
    <row r="222" spans="2:3" x14ac:dyDescent="0.25">
      <c r="B222" s="1">
        <v>2.19</v>
      </c>
      <c r="C222" s="1">
        <v>1</v>
      </c>
    </row>
    <row r="223" spans="2:3" x14ac:dyDescent="0.25">
      <c r="B223" s="1">
        <v>2.2000000000000002</v>
      </c>
      <c r="C223" s="1">
        <v>1</v>
      </c>
    </row>
    <row r="224" spans="2:3" x14ac:dyDescent="0.25">
      <c r="B224" s="1">
        <v>2.21</v>
      </c>
      <c r="C224" s="1">
        <v>1</v>
      </c>
    </row>
    <row r="225" spans="2:3" x14ac:dyDescent="0.25">
      <c r="B225" s="1">
        <v>2.2200000000000002</v>
      </c>
      <c r="C225" s="1">
        <v>1</v>
      </c>
    </row>
    <row r="226" spans="2:3" x14ac:dyDescent="0.25">
      <c r="B226" s="1">
        <v>2.23</v>
      </c>
      <c r="C226" s="1">
        <v>1</v>
      </c>
    </row>
    <row r="227" spans="2:3" x14ac:dyDescent="0.25">
      <c r="B227" s="1">
        <v>2.2400000000000002</v>
      </c>
      <c r="C227" s="1">
        <v>1</v>
      </c>
    </row>
    <row r="228" spans="2:3" x14ac:dyDescent="0.25">
      <c r="B228" s="1">
        <v>2.25</v>
      </c>
      <c r="C228" s="1">
        <v>1</v>
      </c>
    </row>
    <row r="229" spans="2:3" x14ac:dyDescent="0.25">
      <c r="B229" s="1">
        <v>2.2599999999999998</v>
      </c>
      <c r="C229" s="1">
        <v>1</v>
      </c>
    </row>
    <row r="230" spans="2:3" x14ac:dyDescent="0.25">
      <c r="B230" s="1">
        <v>2.27</v>
      </c>
      <c r="C230" s="1">
        <v>1</v>
      </c>
    </row>
    <row r="231" spans="2:3" x14ac:dyDescent="0.25">
      <c r="B231" s="1">
        <v>2.2799999999999998</v>
      </c>
      <c r="C231" s="1">
        <v>1</v>
      </c>
    </row>
    <row r="232" spans="2:3" x14ac:dyDescent="0.25">
      <c r="B232" s="1">
        <v>2.29</v>
      </c>
      <c r="C232" s="1">
        <v>1</v>
      </c>
    </row>
    <row r="233" spans="2:3" x14ac:dyDescent="0.25">
      <c r="B233" s="1">
        <v>2.2999999999999998</v>
      </c>
      <c r="C233" s="1">
        <v>1</v>
      </c>
    </row>
    <row r="234" spans="2:3" x14ac:dyDescent="0.25">
      <c r="B234" s="1">
        <v>2.31</v>
      </c>
      <c r="C234" s="1">
        <v>1</v>
      </c>
    </row>
    <row r="235" spans="2:3" x14ac:dyDescent="0.25">
      <c r="B235" s="1">
        <v>2.3199999999999998</v>
      </c>
      <c r="C235" s="1">
        <v>1</v>
      </c>
    </row>
    <row r="236" spans="2:3" x14ac:dyDescent="0.25">
      <c r="B236" s="1">
        <v>2.33</v>
      </c>
      <c r="C236" s="1">
        <v>1</v>
      </c>
    </row>
    <row r="237" spans="2:3" x14ac:dyDescent="0.25">
      <c r="B237" s="1">
        <v>2.34</v>
      </c>
      <c r="C237" s="1">
        <v>1</v>
      </c>
    </row>
    <row r="238" spans="2:3" x14ac:dyDescent="0.25">
      <c r="B238" s="1">
        <v>2.35</v>
      </c>
      <c r="C238" s="1">
        <v>1</v>
      </c>
    </row>
    <row r="239" spans="2:3" x14ac:dyDescent="0.25">
      <c r="B239" s="1">
        <v>2.36</v>
      </c>
      <c r="C239" s="1">
        <v>1</v>
      </c>
    </row>
    <row r="240" spans="2:3" x14ac:dyDescent="0.25">
      <c r="B240" s="1">
        <v>2.37</v>
      </c>
      <c r="C240" s="1">
        <v>1</v>
      </c>
    </row>
    <row r="241" spans="2:3" x14ac:dyDescent="0.25">
      <c r="B241" s="1">
        <v>2.38</v>
      </c>
      <c r="C241" s="1">
        <v>1</v>
      </c>
    </row>
    <row r="242" spans="2:3" x14ac:dyDescent="0.25">
      <c r="B242" s="1">
        <v>2.39</v>
      </c>
      <c r="C242" s="1">
        <v>1</v>
      </c>
    </row>
    <row r="243" spans="2:3" x14ac:dyDescent="0.25">
      <c r="B243" s="1">
        <v>2.4</v>
      </c>
      <c r="C243" s="1">
        <v>1</v>
      </c>
    </row>
    <row r="244" spans="2:3" x14ac:dyDescent="0.25">
      <c r="B244" s="1">
        <v>2.41</v>
      </c>
      <c r="C244" s="1">
        <v>1</v>
      </c>
    </row>
    <row r="245" spans="2:3" x14ac:dyDescent="0.25">
      <c r="B245" s="1">
        <v>2.42</v>
      </c>
      <c r="C245" s="1">
        <v>1</v>
      </c>
    </row>
    <row r="246" spans="2:3" x14ac:dyDescent="0.25">
      <c r="B246" s="1">
        <v>2.4300000000000002</v>
      </c>
      <c r="C246" s="1">
        <v>1</v>
      </c>
    </row>
    <row r="247" spans="2:3" x14ac:dyDescent="0.25">
      <c r="B247" s="1">
        <v>2.44</v>
      </c>
      <c r="C247" s="1">
        <v>1</v>
      </c>
    </row>
    <row r="248" spans="2:3" x14ac:dyDescent="0.25">
      <c r="B248" s="1">
        <v>2.4500000000000002</v>
      </c>
      <c r="C248" s="1">
        <v>1</v>
      </c>
    </row>
    <row r="249" spans="2:3" x14ac:dyDescent="0.25">
      <c r="B249" s="1">
        <v>2.46</v>
      </c>
      <c r="C249" s="1">
        <v>1</v>
      </c>
    </row>
    <row r="250" spans="2:3" x14ac:dyDescent="0.25">
      <c r="B250" s="1">
        <v>2.4700000000000002</v>
      </c>
      <c r="C250" s="1">
        <v>1</v>
      </c>
    </row>
    <row r="251" spans="2:3" x14ac:dyDescent="0.25">
      <c r="B251" s="1">
        <v>2.48</v>
      </c>
      <c r="C251" s="1">
        <v>1</v>
      </c>
    </row>
    <row r="252" spans="2:3" x14ac:dyDescent="0.25">
      <c r="B252" s="1">
        <v>2.4900000000000002</v>
      </c>
      <c r="C252" s="1">
        <v>1</v>
      </c>
    </row>
    <row r="253" spans="2:3" x14ac:dyDescent="0.25">
      <c r="B253" s="1">
        <v>2.5</v>
      </c>
      <c r="C253" s="1">
        <v>1</v>
      </c>
    </row>
    <row r="254" spans="2:3" x14ac:dyDescent="0.25">
      <c r="B254" s="1">
        <v>2.5099999999999998</v>
      </c>
      <c r="C254" s="1">
        <v>1</v>
      </c>
    </row>
    <row r="255" spans="2:3" x14ac:dyDescent="0.25">
      <c r="B255" s="1">
        <v>2.52</v>
      </c>
      <c r="C255" s="1">
        <v>1</v>
      </c>
    </row>
    <row r="256" spans="2:3" x14ac:dyDescent="0.25">
      <c r="B256" s="1">
        <v>2.5299999999999998</v>
      </c>
      <c r="C256" s="1">
        <v>1</v>
      </c>
    </row>
    <row r="257" spans="2:3" x14ac:dyDescent="0.25">
      <c r="B257" s="1">
        <v>2.54</v>
      </c>
      <c r="C257" s="1">
        <v>1</v>
      </c>
    </row>
    <row r="258" spans="2:3" x14ac:dyDescent="0.25">
      <c r="B258" s="1">
        <v>2.5499999999999998</v>
      </c>
      <c r="C258" s="1">
        <v>1</v>
      </c>
    </row>
    <row r="259" spans="2:3" x14ac:dyDescent="0.25">
      <c r="B259" s="1">
        <v>2.56</v>
      </c>
      <c r="C259" s="1">
        <v>1</v>
      </c>
    </row>
    <row r="260" spans="2:3" x14ac:dyDescent="0.25">
      <c r="B260" s="1">
        <v>2.57</v>
      </c>
      <c r="C260" s="1">
        <v>1</v>
      </c>
    </row>
    <row r="261" spans="2:3" x14ac:dyDescent="0.25">
      <c r="B261" s="1">
        <v>2.58</v>
      </c>
      <c r="C261" s="1">
        <v>1</v>
      </c>
    </row>
    <row r="262" spans="2:3" x14ac:dyDescent="0.25">
      <c r="B262" s="1">
        <v>2.59</v>
      </c>
      <c r="C262" s="1">
        <v>1</v>
      </c>
    </row>
    <row r="263" spans="2:3" x14ac:dyDescent="0.25">
      <c r="B263" s="1">
        <v>2.6</v>
      </c>
      <c r="C263" s="1">
        <v>1</v>
      </c>
    </row>
    <row r="264" spans="2:3" x14ac:dyDescent="0.25">
      <c r="B264" s="1">
        <v>2.61</v>
      </c>
      <c r="C264" s="1">
        <v>1</v>
      </c>
    </row>
    <row r="265" spans="2:3" x14ac:dyDescent="0.25">
      <c r="B265" s="1">
        <v>2.62</v>
      </c>
      <c r="C265" s="1">
        <v>1</v>
      </c>
    </row>
    <row r="266" spans="2:3" x14ac:dyDescent="0.25">
      <c r="B266" s="1">
        <v>2.63</v>
      </c>
      <c r="C266" s="1">
        <v>1</v>
      </c>
    </row>
    <row r="267" spans="2:3" x14ac:dyDescent="0.25">
      <c r="B267" s="1">
        <v>2.64</v>
      </c>
      <c r="C267" s="1">
        <v>1</v>
      </c>
    </row>
    <row r="268" spans="2:3" x14ac:dyDescent="0.25">
      <c r="B268" s="1">
        <v>2.65</v>
      </c>
      <c r="C268" s="1">
        <v>1</v>
      </c>
    </row>
    <row r="269" spans="2:3" x14ac:dyDescent="0.25">
      <c r="B269" s="1">
        <v>2.66</v>
      </c>
      <c r="C269" s="1">
        <v>1</v>
      </c>
    </row>
    <row r="270" spans="2:3" x14ac:dyDescent="0.25">
      <c r="B270" s="1">
        <v>2.67</v>
      </c>
      <c r="C270" s="1">
        <v>1</v>
      </c>
    </row>
    <row r="271" spans="2:3" x14ac:dyDescent="0.25">
      <c r="B271" s="1">
        <v>2.68</v>
      </c>
      <c r="C271" s="1">
        <v>1</v>
      </c>
    </row>
    <row r="272" spans="2:3" x14ac:dyDescent="0.25">
      <c r="B272" s="1">
        <v>2.69</v>
      </c>
      <c r="C272" s="1">
        <v>1</v>
      </c>
    </row>
    <row r="273" spans="2:3" x14ac:dyDescent="0.25">
      <c r="B273" s="1">
        <v>2.7</v>
      </c>
      <c r="C273" s="1">
        <v>1</v>
      </c>
    </row>
    <row r="274" spans="2:3" x14ac:dyDescent="0.25">
      <c r="B274" s="1">
        <v>2.71</v>
      </c>
      <c r="C274" s="1">
        <v>1</v>
      </c>
    </row>
    <row r="275" spans="2:3" x14ac:dyDescent="0.25">
      <c r="B275" s="1">
        <v>2.72</v>
      </c>
      <c r="C275" s="1">
        <v>1</v>
      </c>
    </row>
    <row r="276" spans="2:3" x14ac:dyDescent="0.25">
      <c r="B276" s="1">
        <v>2.73</v>
      </c>
      <c r="C276" s="1">
        <v>1</v>
      </c>
    </row>
    <row r="277" spans="2:3" x14ac:dyDescent="0.25">
      <c r="B277" s="1">
        <v>2.74</v>
      </c>
      <c r="C277" s="1">
        <v>1</v>
      </c>
    </row>
    <row r="278" spans="2:3" x14ac:dyDescent="0.25">
      <c r="B278" s="1">
        <v>2.75</v>
      </c>
      <c r="C278" s="1">
        <v>1</v>
      </c>
    </row>
    <row r="279" spans="2:3" x14ac:dyDescent="0.25">
      <c r="B279" s="1">
        <v>2.76</v>
      </c>
      <c r="C279" s="1">
        <v>1</v>
      </c>
    </row>
    <row r="280" spans="2:3" x14ac:dyDescent="0.25">
      <c r="B280" s="1">
        <v>2.77</v>
      </c>
      <c r="C280" s="1">
        <v>1</v>
      </c>
    </row>
    <row r="281" spans="2:3" x14ac:dyDescent="0.25">
      <c r="B281" s="1">
        <v>2.78</v>
      </c>
      <c r="C281" s="1">
        <v>1</v>
      </c>
    </row>
    <row r="282" spans="2:3" x14ac:dyDescent="0.25">
      <c r="B282" s="1">
        <v>2.79</v>
      </c>
      <c r="C282" s="1">
        <v>1</v>
      </c>
    </row>
    <row r="283" spans="2:3" x14ac:dyDescent="0.25">
      <c r="B283" s="1">
        <v>2.8</v>
      </c>
      <c r="C283" s="1">
        <v>1</v>
      </c>
    </row>
    <row r="284" spans="2:3" x14ac:dyDescent="0.25">
      <c r="B284" s="1">
        <v>2.81</v>
      </c>
      <c r="C284" s="1">
        <v>1</v>
      </c>
    </row>
    <row r="285" spans="2:3" x14ac:dyDescent="0.25">
      <c r="B285" s="1">
        <v>2.82</v>
      </c>
      <c r="C285" s="1">
        <v>1</v>
      </c>
    </row>
    <row r="286" spans="2:3" x14ac:dyDescent="0.25">
      <c r="B286" s="1">
        <v>2.83</v>
      </c>
      <c r="C286" s="1">
        <v>1</v>
      </c>
    </row>
    <row r="287" spans="2:3" x14ac:dyDescent="0.25">
      <c r="B287" s="1">
        <v>2.84</v>
      </c>
      <c r="C287" s="1">
        <v>1</v>
      </c>
    </row>
    <row r="288" spans="2:3" x14ac:dyDescent="0.25">
      <c r="B288" s="1">
        <v>2.85</v>
      </c>
      <c r="C288" s="1">
        <v>1</v>
      </c>
    </row>
    <row r="289" spans="2:3" x14ac:dyDescent="0.25">
      <c r="B289" s="1">
        <v>2.86</v>
      </c>
      <c r="C289" s="1">
        <v>1</v>
      </c>
    </row>
    <row r="290" spans="2:3" x14ac:dyDescent="0.25">
      <c r="B290" s="1">
        <v>2.87</v>
      </c>
      <c r="C290" s="1">
        <v>1</v>
      </c>
    </row>
    <row r="291" spans="2:3" x14ac:dyDescent="0.25">
      <c r="B291" s="1">
        <v>2.88</v>
      </c>
      <c r="C291" s="1">
        <v>1</v>
      </c>
    </row>
    <row r="292" spans="2:3" x14ac:dyDescent="0.25">
      <c r="B292" s="1">
        <v>2.89</v>
      </c>
      <c r="C292" s="1">
        <v>1</v>
      </c>
    </row>
    <row r="293" spans="2:3" x14ac:dyDescent="0.25">
      <c r="B293" s="1">
        <v>2.9</v>
      </c>
      <c r="C293" s="1">
        <v>1</v>
      </c>
    </row>
    <row r="294" spans="2:3" x14ac:dyDescent="0.25">
      <c r="B294" s="1">
        <v>2.91</v>
      </c>
      <c r="C294" s="1">
        <v>1</v>
      </c>
    </row>
    <row r="295" spans="2:3" x14ac:dyDescent="0.25">
      <c r="B295" s="1">
        <v>2.92</v>
      </c>
      <c r="C295" s="1">
        <v>1</v>
      </c>
    </row>
    <row r="296" spans="2:3" x14ac:dyDescent="0.25">
      <c r="B296" s="1">
        <v>2.93</v>
      </c>
      <c r="C296" s="1">
        <v>1</v>
      </c>
    </row>
    <row r="297" spans="2:3" x14ac:dyDescent="0.25">
      <c r="B297" s="1">
        <v>2.94</v>
      </c>
      <c r="C297" s="1">
        <v>1</v>
      </c>
    </row>
    <row r="298" spans="2:3" x14ac:dyDescent="0.25">
      <c r="B298" s="1">
        <v>2.95</v>
      </c>
      <c r="C298" s="1">
        <v>1</v>
      </c>
    </row>
    <row r="299" spans="2:3" x14ac:dyDescent="0.25">
      <c r="B299" s="1">
        <v>2.96</v>
      </c>
      <c r="C299" s="1">
        <v>1</v>
      </c>
    </row>
    <row r="300" spans="2:3" x14ac:dyDescent="0.25">
      <c r="B300" s="1">
        <v>2.97</v>
      </c>
      <c r="C300" s="1">
        <v>1</v>
      </c>
    </row>
    <row r="301" spans="2:3" x14ac:dyDescent="0.25">
      <c r="B301" s="1">
        <v>2.98</v>
      </c>
      <c r="C301" s="1">
        <v>1</v>
      </c>
    </row>
    <row r="302" spans="2:3" x14ac:dyDescent="0.25">
      <c r="B302" s="1">
        <v>2.99</v>
      </c>
      <c r="C302" s="1">
        <v>1</v>
      </c>
    </row>
    <row r="303" spans="2:3" x14ac:dyDescent="0.25">
      <c r="B303" s="1">
        <v>3</v>
      </c>
      <c r="C303" s="1">
        <v>1</v>
      </c>
    </row>
    <row r="304" spans="2:3" x14ac:dyDescent="0.25">
      <c r="B304" s="1">
        <v>3.01</v>
      </c>
      <c r="C304" s="1">
        <v>1</v>
      </c>
    </row>
    <row r="305" spans="2:3" x14ac:dyDescent="0.25">
      <c r="B305" s="1">
        <v>3.02</v>
      </c>
      <c r="C305" s="1">
        <v>1</v>
      </c>
    </row>
    <row r="306" spans="2:3" x14ac:dyDescent="0.25">
      <c r="B306" s="1">
        <v>3.03</v>
      </c>
      <c r="C306" s="1">
        <v>1</v>
      </c>
    </row>
    <row r="307" spans="2:3" x14ac:dyDescent="0.25">
      <c r="B307" s="1">
        <v>3.04</v>
      </c>
      <c r="C307" s="1">
        <v>1</v>
      </c>
    </row>
    <row r="308" spans="2:3" x14ac:dyDescent="0.25">
      <c r="B308" s="1">
        <v>3.05</v>
      </c>
      <c r="C308" s="1">
        <v>1</v>
      </c>
    </row>
    <row r="309" spans="2:3" x14ac:dyDescent="0.25">
      <c r="B309" s="1">
        <v>3.06</v>
      </c>
      <c r="C309" s="1">
        <v>1</v>
      </c>
    </row>
    <row r="310" spans="2:3" x14ac:dyDescent="0.25">
      <c r="B310" s="1">
        <v>3.07</v>
      </c>
      <c r="C310" s="1">
        <v>1</v>
      </c>
    </row>
    <row r="311" spans="2:3" x14ac:dyDescent="0.25">
      <c r="B311" s="1">
        <v>3.08</v>
      </c>
      <c r="C311" s="1">
        <v>1</v>
      </c>
    </row>
    <row r="312" spans="2:3" x14ac:dyDescent="0.25">
      <c r="B312" s="1">
        <v>3.09</v>
      </c>
      <c r="C312" s="1">
        <v>1</v>
      </c>
    </row>
    <row r="313" spans="2:3" x14ac:dyDescent="0.25">
      <c r="B313" s="1">
        <v>3.1</v>
      </c>
      <c r="C313" s="1">
        <v>1</v>
      </c>
    </row>
    <row r="314" spans="2:3" x14ac:dyDescent="0.25">
      <c r="B314" s="1">
        <v>3.11</v>
      </c>
      <c r="C314" s="1">
        <v>1</v>
      </c>
    </row>
    <row r="315" spans="2:3" x14ac:dyDescent="0.25">
      <c r="B315" s="1">
        <v>3.12</v>
      </c>
      <c r="C315" s="1">
        <v>1</v>
      </c>
    </row>
    <row r="316" spans="2:3" x14ac:dyDescent="0.25">
      <c r="B316" s="1">
        <v>3.13</v>
      </c>
      <c r="C316" s="1">
        <v>1</v>
      </c>
    </row>
    <row r="317" spans="2:3" x14ac:dyDescent="0.25">
      <c r="B317" s="1">
        <v>3.14</v>
      </c>
      <c r="C317" s="1">
        <v>1</v>
      </c>
    </row>
    <row r="318" spans="2:3" x14ac:dyDescent="0.25">
      <c r="B318" s="1">
        <v>3.15</v>
      </c>
      <c r="C318" s="1">
        <v>1</v>
      </c>
    </row>
    <row r="319" spans="2:3" x14ac:dyDescent="0.25">
      <c r="B319" s="1">
        <v>3.16</v>
      </c>
      <c r="C319" s="1">
        <v>1</v>
      </c>
    </row>
    <row r="320" spans="2:3" x14ac:dyDescent="0.25">
      <c r="B320" s="1">
        <v>3.17</v>
      </c>
      <c r="C320" s="1">
        <v>1</v>
      </c>
    </row>
    <row r="321" spans="2:3" x14ac:dyDescent="0.25">
      <c r="B321" s="1">
        <v>3.18</v>
      </c>
      <c r="C321" s="1">
        <v>1</v>
      </c>
    </row>
    <row r="322" spans="2:3" x14ac:dyDescent="0.25">
      <c r="B322" s="1">
        <v>3.19</v>
      </c>
      <c r="C322" s="1">
        <v>1</v>
      </c>
    </row>
    <row r="323" spans="2:3" x14ac:dyDescent="0.25">
      <c r="B323" s="1">
        <v>3.2</v>
      </c>
      <c r="C323" s="1">
        <v>1</v>
      </c>
    </row>
    <row r="324" spans="2:3" x14ac:dyDescent="0.25">
      <c r="B324" s="1">
        <v>3.21</v>
      </c>
      <c r="C324" s="1">
        <v>1</v>
      </c>
    </row>
    <row r="325" spans="2:3" x14ac:dyDescent="0.25">
      <c r="B325" s="1">
        <v>3.22</v>
      </c>
      <c r="C325" s="1">
        <v>1</v>
      </c>
    </row>
    <row r="326" spans="2:3" x14ac:dyDescent="0.25">
      <c r="B326" s="1">
        <v>3.23</v>
      </c>
      <c r="C326" s="1">
        <v>1</v>
      </c>
    </row>
    <row r="327" spans="2:3" x14ac:dyDescent="0.25">
      <c r="B327" s="1">
        <v>3.24</v>
      </c>
      <c r="C327" s="1">
        <v>1</v>
      </c>
    </row>
    <row r="328" spans="2:3" x14ac:dyDescent="0.25">
      <c r="B328" s="1">
        <v>3.25</v>
      </c>
      <c r="C328" s="1">
        <v>1</v>
      </c>
    </row>
    <row r="329" spans="2:3" x14ac:dyDescent="0.25">
      <c r="B329" s="1">
        <v>3.26</v>
      </c>
      <c r="C329" s="1">
        <v>1</v>
      </c>
    </row>
    <row r="330" spans="2:3" x14ac:dyDescent="0.25">
      <c r="B330" s="1">
        <v>3.27</v>
      </c>
      <c r="C330" s="1">
        <v>1</v>
      </c>
    </row>
    <row r="331" spans="2:3" x14ac:dyDescent="0.25">
      <c r="B331" s="1">
        <v>3.28</v>
      </c>
      <c r="C331" s="1">
        <v>1</v>
      </c>
    </row>
    <row r="332" spans="2:3" x14ac:dyDescent="0.25">
      <c r="B332" s="1">
        <v>3.29</v>
      </c>
      <c r="C332" s="1">
        <v>1</v>
      </c>
    </row>
    <row r="333" spans="2:3" x14ac:dyDescent="0.25">
      <c r="B333" s="1">
        <v>3.3</v>
      </c>
      <c r="C333" s="1">
        <v>1</v>
      </c>
    </row>
    <row r="334" spans="2:3" x14ac:dyDescent="0.25">
      <c r="B334" s="1">
        <v>3.31</v>
      </c>
      <c r="C334" s="1">
        <v>1</v>
      </c>
    </row>
    <row r="335" spans="2:3" x14ac:dyDescent="0.25">
      <c r="B335" s="1">
        <v>3.32</v>
      </c>
      <c r="C335" s="1">
        <v>1</v>
      </c>
    </row>
    <row r="336" spans="2:3" x14ac:dyDescent="0.25">
      <c r="B336" s="1">
        <v>3.33</v>
      </c>
      <c r="C336" s="1">
        <v>1</v>
      </c>
    </row>
    <row r="337" spans="2:3" x14ac:dyDescent="0.25">
      <c r="B337" s="1">
        <v>3.34</v>
      </c>
      <c r="C337" s="1">
        <v>1</v>
      </c>
    </row>
    <row r="338" spans="2:3" x14ac:dyDescent="0.25">
      <c r="B338" s="1">
        <v>3.35</v>
      </c>
      <c r="C338" s="1">
        <v>1</v>
      </c>
    </row>
    <row r="339" spans="2:3" x14ac:dyDescent="0.25">
      <c r="B339" s="1">
        <v>3.36</v>
      </c>
      <c r="C339" s="1">
        <v>1</v>
      </c>
    </row>
    <row r="340" spans="2:3" x14ac:dyDescent="0.25">
      <c r="B340" s="1">
        <v>3.37</v>
      </c>
      <c r="C340" s="1">
        <v>1</v>
      </c>
    </row>
    <row r="341" spans="2:3" x14ac:dyDescent="0.25">
      <c r="B341" s="1">
        <v>3.38</v>
      </c>
      <c r="C341" s="1">
        <v>1</v>
      </c>
    </row>
    <row r="342" spans="2:3" x14ac:dyDescent="0.25">
      <c r="B342" s="1">
        <v>3.39</v>
      </c>
      <c r="C342" s="1">
        <v>1</v>
      </c>
    </row>
    <row r="343" spans="2:3" x14ac:dyDescent="0.25">
      <c r="B343" s="1">
        <v>3.4</v>
      </c>
      <c r="C343" s="1">
        <v>1</v>
      </c>
    </row>
    <row r="344" spans="2:3" x14ac:dyDescent="0.25">
      <c r="B344" s="1">
        <v>3.41</v>
      </c>
      <c r="C344" s="1">
        <v>1</v>
      </c>
    </row>
    <row r="345" spans="2:3" x14ac:dyDescent="0.25">
      <c r="B345" s="1">
        <v>3.42</v>
      </c>
      <c r="C345" s="1">
        <v>1</v>
      </c>
    </row>
    <row r="346" spans="2:3" x14ac:dyDescent="0.25">
      <c r="B346" s="1">
        <v>3.43</v>
      </c>
      <c r="C346" s="1">
        <v>1</v>
      </c>
    </row>
    <row r="347" spans="2:3" x14ac:dyDescent="0.25">
      <c r="B347" s="1">
        <v>3.44</v>
      </c>
      <c r="C347" s="1">
        <v>1</v>
      </c>
    </row>
    <row r="348" spans="2:3" x14ac:dyDescent="0.25">
      <c r="B348" s="1">
        <v>3.45</v>
      </c>
      <c r="C348" s="1">
        <v>1</v>
      </c>
    </row>
    <row r="349" spans="2:3" x14ac:dyDescent="0.25">
      <c r="B349" s="1">
        <v>3.46</v>
      </c>
      <c r="C349" s="1">
        <v>1</v>
      </c>
    </row>
    <row r="350" spans="2:3" x14ac:dyDescent="0.25">
      <c r="B350" s="1">
        <v>3.47</v>
      </c>
      <c r="C350" s="1">
        <v>1</v>
      </c>
    </row>
    <row r="351" spans="2:3" x14ac:dyDescent="0.25">
      <c r="B351" s="1">
        <v>3.48</v>
      </c>
      <c r="C351" s="1">
        <v>1</v>
      </c>
    </row>
    <row r="352" spans="2:3" x14ac:dyDescent="0.25">
      <c r="B352" s="1">
        <v>3.49</v>
      </c>
      <c r="C352" s="1">
        <v>1</v>
      </c>
    </row>
    <row r="353" spans="2:3" x14ac:dyDescent="0.25">
      <c r="B353" s="1">
        <v>3.5</v>
      </c>
      <c r="C353" s="1">
        <v>1</v>
      </c>
    </row>
    <row r="354" spans="2:3" x14ac:dyDescent="0.25">
      <c r="B354" s="1">
        <v>3.51</v>
      </c>
      <c r="C354" s="1">
        <v>1</v>
      </c>
    </row>
    <row r="355" spans="2:3" x14ac:dyDescent="0.25">
      <c r="B355" s="1">
        <v>3.52</v>
      </c>
      <c r="C355" s="1">
        <v>1</v>
      </c>
    </row>
    <row r="356" spans="2:3" x14ac:dyDescent="0.25">
      <c r="B356" s="1">
        <v>3.53</v>
      </c>
      <c r="C356" s="1">
        <v>1</v>
      </c>
    </row>
    <row r="357" spans="2:3" x14ac:dyDescent="0.25">
      <c r="B357" s="1">
        <v>3.54</v>
      </c>
      <c r="C357" s="1">
        <v>1</v>
      </c>
    </row>
    <row r="358" spans="2:3" x14ac:dyDescent="0.25">
      <c r="B358" s="1">
        <v>3.55</v>
      </c>
      <c r="C358" s="1">
        <v>1</v>
      </c>
    </row>
    <row r="359" spans="2:3" x14ac:dyDescent="0.25">
      <c r="B359" s="1">
        <v>3.56</v>
      </c>
      <c r="C359" s="1">
        <v>1</v>
      </c>
    </row>
    <row r="360" spans="2:3" x14ac:dyDescent="0.25">
      <c r="B360" s="1">
        <v>3.57</v>
      </c>
      <c r="C360" s="1">
        <v>1</v>
      </c>
    </row>
    <row r="361" spans="2:3" x14ac:dyDescent="0.25">
      <c r="B361" s="1">
        <v>3.58</v>
      </c>
      <c r="C361" s="1">
        <v>1</v>
      </c>
    </row>
    <row r="362" spans="2:3" x14ac:dyDescent="0.25">
      <c r="B362" s="1">
        <v>3.59</v>
      </c>
      <c r="C362" s="1">
        <v>1</v>
      </c>
    </row>
    <row r="363" spans="2:3" x14ac:dyDescent="0.25">
      <c r="B363" s="1">
        <v>3.6</v>
      </c>
      <c r="C363" s="1">
        <v>1</v>
      </c>
    </row>
    <row r="364" spans="2:3" x14ac:dyDescent="0.25">
      <c r="B364" s="1">
        <v>3.61</v>
      </c>
      <c r="C364" s="1">
        <v>1</v>
      </c>
    </row>
    <row r="365" spans="2:3" x14ac:dyDescent="0.25">
      <c r="B365" s="1">
        <v>3.62</v>
      </c>
      <c r="C365" s="1">
        <v>1</v>
      </c>
    </row>
    <row r="366" spans="2:3" x14ac:dyDescent="0.25">
      <c r="B366" s="1">
        <v>3.63</v>
      </c>
      <c r="C366" s="1">
        <v>1</v>
      </c>
    </row>
    <row r="367" spans="2:3" x14ac:dyDescent="0.25">
      <c r="B367" s="1">
        <v>3.64</v>
      </c>
      <c r="C367" s="1">
        <v>1</v>
      </c>
    </row>
    <row r="368" spans="2:3" x14ac:dyDescent="0.25">
      <c r="B368" s="1">
        <v>3.65</v>
      </c>
      <c r="C368" s="1">
        <v>1</v>
      </c>
    </row>
    <row r="369" spans="2:3" x14ac:dyDescent="0.25">
      <c r="B369" s="1">
        <v>3.66</v>
      </c>
      <c r="C369" s="1">
        <v>1</v>
      </c>
    </row>
    <row r="370" spans="2:3" x14ac:dyDescent="0.25">
      <c r="B370" s="1">
        <v>3.67</v>
      </c>
      <c r="C370" s="1">
        <v>1</v>
      </c>
    </row>
    <row r="371" spans="2:3" x14ac:dyDescent="0.25">
      <c r="B371" s="1">
        <v>3.68</v>
      </c>
      <c r="C371" s="1">
        <v>1</v>
      </c>
    </row>
    <row r="372" spans="2:3" x14ac:dyDescent="0.25">
      <c r="B372" s="1">
        <v>3.69</v>
      </c>
      <c r="C372" s="1">
        <v>1</v>
      </c>
    </row>
    <row r="373" spans="2:3" x14ac:dyDescent="0.25">
      <c r="B373" s="1">
        <v>3.7</v>
      </c>
      <c r="C373" s="1">
        <v>1</v>
      </c>
    </row>
    <row r="374" spans="2:3" x14ac:dyDescent="0.25">
      <c r="B374" s="1">
        <v>3.71</v>
      </c>
      <c r="C374" s="1">
        <v>1</v>
      </c>
    </row>
    <row r="375" spans="2:3" x14ac:dyDescent="0.25">
      <c r="B375" s="1">
        <v>3.72</v>
      </c>
      <c r="C375" s="1">
        <v>1</v>
      </c>
    </row>
    <row r="376" spans="2:3" x14ac:dyDescent="0.25">
      <c r="B376" s="1">
        <v>3.73</v>
      </c>
      <c r="C376" s="1">
        <v>1</v>
      </c>
    </row>
    <row r="377" spans="2:3" x14ac:dyDescent="0.25">
      <c r="B377" s="1">
        <v>3.74</v>
      </c>
      <c r="C377" s="1">
        <v>1</v>
      </c>
    </row>
    <row r="378" spans="2:3" x14ac:dyDescent="0.25">
      <c r="B378" s="1">
        <v>3.75</v>
      </c>
      <c r="C378" s="1">
        <v>1</v>
      </c>
    </row>
    <row r="379" spans="2:3" x14ac:dyDescent="0.25">
      <c r="B379" s="1">
        <v>3.76</v>
      </c>
      <c r="C379" s="1">
        <v>1</v>
      </c>
    </row>
    <row r="380" spans="2:3" x14ac:dyDescent="0.25">
      <c r="B380" s="1">
        <v>3.77</v>
      </c>
      <c r="C380" s="1">
        <v>1</v>
      </c>
    </row>
    <row r="381" spans="2:3" x14ac:dyDescent="0.25">
      <c r="B381" s="1">
        <v>3.78</v>
      </c>
      <c r="C381" s="1">
        <v>1</v>
      </c>
    </row>
    <row r="382" spans="2:3" x14ac:dyDescent="0.25">
      <c r="B382" s="1">
        <v>3.79</v>
      </c>
      <c r="C382" s="1">
        <v>1</v>
      </c>
    </row>
    <row r="383" spans="2:3" x14ac:dyDescent="0.25">
      <c r="B383" s="1">
        <v>3.8</v>
      </c>
      <c r="C383" s="1">
        <v>1</v>
      </c>
    </row>
    <row r="384" spans="2:3" x14ac:dyDescent="0.25">
      <c r="B384" s="1">
        <v>3.81</v>
      </c>
      <c r="C384" s="1">
        <v>1</v>
      </c>
    </row>
    <row r="385" spans="2:3" x14ac:dyDescent="0.25">
      <c r="B385" s="1">
        <v>3.82</v>
      </c>
      <c r="C385" s="1">
        <v>1</v>
      </c>
    </row>
    <row r="386" spans="2:3" x14ac:dyDescent="0.25">
      <c r="B386" s="1">
        <v>3.83</v>
      </c>
      <c r="C386" s="1">
        <v>1</v>
      </c>
    </row>
    <row r="387" spans="2:3" x14ac:dyDescent="0.25">
      <c r="B387" s="1">
        <v>3.84</v>
      </c>
      <c r="C387" s="1">
        <v>1</v>
      </c>
    </row>
    <row r="388" spans="2:3" x14ac:dyDescent="0.25">
      <c r="B388" s="1">
        <v>3.85</v>
      </c>
      <c r="C388" s="1">
        <v>1</v>
      </c>
    </row>
    <row r="389" spans="2:3" x14ac:dyDescent="0.25">
      <c r="B389" s="1">
        <v>3.86</v>
      </c>
      <c r="C389" s="1">
        <v>1</v>
      </c>
    </row>
    <row r="390" spans="2:3" x14ac:dyDescent="0.25">
      <c r="B390" s="1">
        <v>3.87</v>
      </c>
      <c r="C390" s="1">
        <v>1</v>
      </c>
    </row>
    <row r="391" spans="2:3" x14ac:dyDescent="0.25">
      <c r="B391" s="1">
        <v>3.88</v>
      </c>
      <c r="C391" s="1">
        <v>1</v>
      </c>
    </row>
    <row r="392" spans="2:3" x14ac:dyDescent="0.25">
      <c r="B392" s="1">
        <v>3.89</v>
      </c>
      <c r="C392" s="1">
        <v>1</v>
      </c>
    </row>
    <row r="393" spans="2:3" x14ac:dyDescent="0.25">
      <c r="B393" s="1">
        <v>3.9</v>
      </c>
      <c r="C393" s="1">
        <v>1</v>
      </c>
    </row>
    <row r="394" spans="2:3" x14ac:dyDescent="0.25">
      <c r="B394" s="1">
        <v>3.91</v>
      </c>
      <c r="C394" s="1">
        <v>1</v>
      </c>
    </row>
    <row r="395" spans="2:3" x14ac:dyDescent="0.25">
      <c r="B395" s="1">
        <v>3.92</v>
      </c>
      <c r="C395" s="1">
        <v>1</v>
      </c>
    </row>
    <row r="396" spans="2:3" x14ac:dyDescent="0.25">
      <c r="B396" s="1">
        <v>3.93</v>
      </c>
      <c r="C396" s="1">
        <v>1</v>
      </c>
    </row>
    <row r="397" spans="2:3" x14ac:dyDescent="0.25">
      <c r="B397" s="1">
        <v>3.94</v>
      </c>
      <c r="C397" s="1">
        <v>1</v>
      </c>
    </row>
    <row r="398" spans="2:3" x14ac:dyDescent="0.25">
      <c r="B398" s="1">
        <v>3.95</v>
      </c>
      <c r="C398" s="1">
        <v>1</v>
      </c>
    </row>
    <row r="399" spans="2:3" x14ac:dyDescent="0.25">
      <c r="B399" s="1">
        <v>3.96</v>
      </c>
      <c r="C399" s="1">
        <v>1</v>
      </c>
    </row>
    <row r="400" spans="2:3" x14ac:dyDescent="0.25">
      <c r="B400" s="1">
        <v>3.97</v>
      </c>
      <c r="C400" s="1">
        <v>1</v>
      </c>
    </row>
    <row r="401" spans="2:3" x14ac:dyDescent="0.25">
      <c r="B401" s="1">
        <v>3.98</v>
      </c>
      <c r="C401" s="1">
        <v>1</v>
      </c>
    </row>
    <row r="402" spans="2:3" x14ac:dyDescent="0.25">
      <c r="B402" s="1">
        <v>3.99</v>
      </c>
      <c r="C402" s="1">
        <v>1</v>
      </c>
    </row>
    <row r="403" spans="2:3" x14ac:dyDescent="0.25">
      <c r="B403" s="1">
        <v>4</v>
      </c>
      <c r="C403" s="1">
        <v>1</v>
      </c>
    </row>
    <row r="404" spans="2:3" x14ac:dyDescent="0.25">
      <c r="B404" s="1">
        <v>4.01</v>
      </c>
      <c r="C404" s="1">
        <v>1</v>
      </c>
    </row>
    <row r="405" spans="2:3" x14ac:dyDescent="0.25">
      <c r="B405" s="1">
        <v>4.0199999999999996</v>
      </c>
      <c r="C405" s="1">
        <v>1</v>
      </c>
    </row>
    <row r="406" spans="2:3" x14ac:dyDescent="0.25">
      <c r="B406" s="1">
        <v>4.03</v>
      </c>
      <c r="C406" s="1">
        <v>1</v>
      </c>
    </row>
    <row r="407" spans="2:3" x14ac:dyDescent="0.25">
      <c r="B407" s="1">
        <v>4.04</v>
      </c>
      <c r="C407" s="1">
        <v>1</v>
      </c>
    </row>
    <row r="408" spans="2:3" x14ac:dyDescent="0.25">
      <c r="B408" s="1">
        <v>4.05</v>
      </c>
      <c r="C408" s="1">
        <v>1</v>
      </c>
    </row>
    <row r="409" spans="2:3" x14ac:dyDescent="0.25">
      <c r="B409" s="1">
        <v>4.0599999999999996</v>
      </c>
      <c r="C409" s="1">
        <v>1</v>
      </c>
    </row>
    <row r="410" spans="2:3" x14ac:dyDescent="0.25">
      <c r="B410" s="1">
        <v>4.07</v>
      </c>
      <c r="C410" s="1">
        <v>1</v>
      </c>
    </row>
    <row r="411" spans="2:3" x14ac:dyDescent="0.25">
      <c r="B411" s="1">
        <v>4.08</v>
      </c>
      <c r="C411" s="1">
        <v>1</v>
      </c>
    </row>
    <row r="412" spans="2:3" x14ac:dyDescent="0.25">
      <c r="B412" s="1">
        <v>4.09</v>
      </c>
      <c r="C412" s="1">
        <v>1</v>
      </c>
    </row>
    <row r="413" spans="2:3" x14ac:dyDescent="0.25">
      <c r="B413" s="1">
        <v>4.0999999999999996</v>
      </c>
      <c r="C413" s="1">
        <v>1</v>
      </c>
    </row>
    <row r="414" spans="2:3" x14ac:dyDescent="0.25">
      <c r="B414" s="1">
        <v>4.1100000000000003</v>
      </c>
      <c r="C414" s="1">
        <v>1</v>
      </c>
    </row>
    <row r="415" spans="2:3" x14ac:dyDescent="0.25">
      <c r="B415" s="1">
        <v>4.12</v>
      </c>
      <c r="C415" s="1">
        <v>1</v>
      </c>
    </row>
    <row r="416" spans="2:3" x14ac:dyDescent="0.25">
      <c r="B416" s="1">
        <v>4.13</v>
      </c>
      <c r="C416" s="1">
        <v>1</v>
      </c>
    </row>
    <row r="417" spans="2:3" x14ac:dyDescent="0.25">
      <c r="B417" s="1">
        <v>4.1399999999999997</v>
      </c>
      <c r="C417" s="1">
        <v>1</v>
      </c>
    </row>
    <row r="418" spans="2:3" x14ac:dyDescent="0.25">
      <c r="B418" s="1">
        <v>4.1500000000000004</v>
      </c>
      <c r="C418" s="1">
        <v>1</v>
      </c>
    </row>
    <row r="419" spans="2:3" x14ac:dyDescent="0.25">
      <c r="B419" s="1">
        <v>4.16</v>
      </c>
      <c r="C419" s="1">
        <v>1</v>
      </c>
    </row>
    <row r="420" spans="2:3" x14ac:dyDescent="0.25">
      <c r="B420" s="1">
        <v>4.17</v>
      </c>
      <c r="C420" s="1">
        <v>1</v>
      </c>
    </row>
    <row r="421" spans="2:3" x14ac:dyDescent="0.25">
      <c r="B421" s="1">
        <v>4.18</v>
      </c>
      <c r="C421" s="1">
        <v>1</v>
      </c>
    </row>
    <row r="422" spans="2:3" x14ac:dyDescent="0.25">
      <c r="B422" s="1">
        <v>4.1900000000000004</v>
      </c>
      <c r="C422" s="1">
        <v>1</v>
      </c>
    </row>
    <row r="423" spans="2:3" x14ac:dyDescent="0.25">
      <c r="B423" s="1">
        <v>4.2</v>
      </c>
      <c r="C423" s="1">
        <v>1</v>
      </c>
    </row>
    <row r="424" spans="2:3" x14ac:dyDescent="0.25">
      <c r="B424" s="1">
        <v>4.21</v>
      </c>
      <c r="C424" s="1">
        <v>1</v>
      </c>
    </row>
    <row r="425" spans="2:3" x14ac:dyDescent="0.25">
      <c r="B425" s="1">
        <v>4.22</v>
      </c>
      <c r="C425" s="1">
        <v>1</v>
      </c>
    </row>
    <row r="426" spans="2:3" x14ac:dyDescent="0.25">
      <c r="B426" s="1">
        <v>4.2300000000000004</v>
      </c>
      <c r="C426" s="1">
        <v>1</v>
      </c>
    </row>
    <row r="427" spans="2:3" x14ac:dyDescent="0.25">
      <c r="B427" s="1">
        <v>4.24</v>
      </c>
      <c r="C427" s="1">
        <v>1</v>
      </c>
    </row>
    <row r="428" spans="2:3" x14ac:dyDescent="0.25">
      <c r="B428" s="1">
        <v>4.25</v>
      </c>
      <c r="C428" s="1">
        <v>1</v>
      </c>
    </row>
    <row r="429" spans="2:3" x14ac:dyDescent="0.25">
      <c r="B429" s="1">
        <v>4.26</v>
      </c>
      <c r="C429" s="1">
        <v>1</v>
      </c>
    </row>
    <row r="430" spans="2:3" x14ac:dyDescent="0.25">
      <c r="B430" s="1">
        <v>4.2699999999999996</v>
      </c>
      <c r="C430" s="1">
        <v>1</v>
      </c>
    </row>
    <row r="431" spans="2:3" x14ac:dyDescent="0.25">
      <c r="B431" s="1">
        <v>4.28</v>
      </c>
      <c r="C431" s="1">
        <v>1</v>
      </c>
    </row>
    <row r="432" spans="2:3" x14ac:dyDescent="0.25">
      <c r="B432" s="1">
        <v>4.29</v>
      </c>
      <c r="C432" s="1">
        <v>1</v>
      </c>
    </row>
    <row r="433" spans="2:3" x14ac:dyDescent="0.25">
      <c r="B433" s="1">
        <v>4.3</v>
      </c>
      <c r="C433" s="1">
        <v>1</v>
      </c>
    </row>
    <row r="434" spans="2:3" x14ac:dyDescent="0.25">
      <c r="B434" s="1">
        <v>4.3099999999999996</v>
      </c>
      <c r="C434" s="1">
        <v>1</v>
      </c>
    </row>
    <row r="435" spans="2:3" x14ac:dyDescent="0.25">
      <c r="B435" s="1">
        <v>4.32</v>
      </c>
      <c r="C435" s="1">
        <v>1</v>
      </c>
    </row>
    <row r="436" spans="2:3" x14ac:dyDescent="0.25">
      <c r="B436" s="1">
        <v>4.33</v>
      </c>
      <c r="C436" s="1">
        <v>1</v>
      </c>
    </row>
    <row r="437" spans="2:3" x14ac:dyDescent="0.25">
      <c r="B437" s="1">
        <v>4.34</v>
      </c>
      <c r="C437" s="1">
        <v>1</v>
      </c>
    </row>
    <row r="438" spans="2:3" x14ac:dyDescent="0.25">
      <c r="B438" s="1">
        <v>4.3499999999999996</v>
      </c>
      <c r="C438" s="1">
        <v>1</v>
      </c>
    </row>
    <row r="439" spans="2:3" x14ac:dyDescent="0.25">
      <c r="B439" s="1">
        <v>4.3600000000000003</v>
      </c>
      <c r="C439" s="1">
        <v>1</v>
      </c>
    </row>
    <row r="440" spans="2:3" x14ac:dyDescent="0.25">
      <c r="B440" s="1">
        <v>4.37</v>
      </c>
      <c r="C440" s="1">
        <v>1</v>
      </c>
    </row>
    <row r="441" spans="2:3" x14ac:dyDescent="0.25">
      <c r="B441" s="1">
        <v>4.38</v>
      </c>
      <c r="C441" s="1">
        <v>1</v>
      </c>
    </row>
    <row r="442" spans="2:3" x14ac:dyDescent="0.25">
      <c r="B442" s="1">
        <v>4.3899999999999997</v>
      </c>
      <c r="C442" s="1">
        <v>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B184"/>
  <sheetViews>
    <sheetView showGridLines="0" showZeros="0" topLeftCell="A86" zoomScale="63" zoomScaleNormal="63" workbookViewId="0">
      <selection activeCell="O134" sqref="O134"/>
    </sheetView>
  </sheetViews>
  <sheetFormatPr baseColWidth="10" defaultColWidth="11.42578125" defaultRowHeight="15" x14ac:dyDescent="0.25"/>
  <cols>
    <col min="1" max="1" width="6.85546875" customWidth="1"/>
    <col min="2" max="2" width="14.28515625" style="89" hidden="1" customWidth="1"/>
    <col min="3" max="3" width="15.85546875" style="89" hidden="1" customWidth="1"/>
    <col min="4" max="5" width="42.5703125" style="37" customWidth="1"/>
    <col min="6" max="6" width="20.5703125" customWidth="1"/>
    <col min="7" max="7" width="6.5703125" hidden="1" customWidth="1"/>
    <col min="9" max="12" width="10" customWidth="1"/>
    <col min="13" max="14" width="10.140625" customWidth="1"/>
    <col min="15" max="15" width="8.5703125" customWidth="1"/>
    <col min="16" max="16" width="10.140625" customWidth="1"/>
    <col min="17" max="17" width="2" customWidth="1"/>
    <col min="18" max="19" width="10" style="42" customWidth="1"/>
    <col min="20" max="20" width="10.85546875" style="42" customWidth="1"/>
    <col min="21" max="21" width="10" style="42" customWidth="1"/>
    <col min="22" max="25" width="10" style="42" hidden="1" customWidth="1"/>
    <col min="26" max="26" width="10" style="57" hidden="1" customWidth="1"/>
    <col min="27" max="30" width="10" customWidth="1"/>
    <col min="31" max="31" width="17.5703125" customWidth="1"/>
    <col min="32" max="32" width="58.28515625" style="90" customWidth="1"/>
    <col min="33" max="33" width="12.28515625" style="37" hidden="1" customWidth="1"/>
    <col min="34" max="34" width="18.85546875" style="41" customWidth="1"/>
    <col min="35" max="35" width="25.140625" style="43" hidden="1" customWidth="1"/>
  </cols>
  <sheetData>
    <row r="2" spans="2:54" ht="15.75" thickBot="1" x14ac:dyDescent="0.3">
      <c r="AU2" s="229" t="s">
        <v>88</v>
      </c>
    </row>
    <row r="3" spans="2:54" ht="15.75" thickBot="1" x14ac:dyDescent="0.3">
      <c r="B3" s="428"/>
      <c r="C3" s="428"/>
      <c r="D3" s="428"/>
      <c r="E3" s="428"/>
      <c r="F3" s="428"/>
      <c r="G3" s="428"/>
      <c r="H3" s="428"/>
      <c r="I3" s="429" t="s">
        <v>13</v>
      </c>
      <c r="J3" s="430"/>
      <c r="K3" s="430"/>
      <c r="L3" s="431"/>
      <c r="M3" s="433" t="s">
        <v>53</v>
      </c>
      <c r="N3" s="434"/>
      <c r="O3" s="434"/>
      <c r="P3" s="435"/>
      <c r="Q3" s="435"/>
      <c r="R3" s="432" t="s">
        <v>54</v>
      </c>
      <c r="S3" s="430"/>
      <c r="T3" s="430"/>
      <c r="U3" s="431"/>
      <c r="V3" s="59"/>
      <c r="W3" s="59"/>
      <c r="X3" s="59"/>
      <c r="Y3" s="59"/>
      <c r="Z3" s="58"/>
      <c r="AA3" s="436" t="s">
        <v>55</v>
      </c>
      <c r="AB3" s="436"/>
      <c r="AC3" s="436"/>
      <c r="AD3" s="436"/>
      <c r="AE3" s="436"/>
      <c r="AF3" s="426"/>
      <c r="AG3" s="427"/>
      <c r="AH3" s="427"/>
      <c r="AI3" s="427"/>
      <c r="AU3" s="229" t="s">
        <v>87</v>
      </c>
    </row>
    <row r="4" spans="2:54" s="25" customFormat="1" ht="39" thickBot="1" x14ac:dyDescent="0.3">
      <c r="B4" s="91" t="s">
        <v>6</v>
      </c>
      <c r="C4" s="136" t="s">
        <v>56</v>
      </c>
      <c r="D4" s="139" t="s">
        <v>57</v>
      </c>
      <c r="E4" s="140" t="s">
        <v>58</v>
      </c>
      <c r="F4" s="93" t="s">
        <v>59</v>
      </c>
      <c r="G4" s="141" t="s">
        <v>60</v>
      </c>
      <c r="H4" s="141" t="s">
        <v>61</v>
      </c>
      <c r="I4" s="92" t="s">
        <v>62</v>
      </c>
      <c r="J4" s="93" t="s">
        <v>63</v>
      </c>
      <c r="K4" s="93" t="s">
        <v>64</v>
      </c>
      <c r="L4" s="94" t="s">
        <v>65</v>
      </c>
      <c r="M4" s="142" t="s">
        <v>66</v>
      </c>
      <c r="N4" s="143" t="s">
        <v>67</v>
      </c>
      <c r="O4" s="143" t="s">
        <v>68</v>
      </c>
      <c r="P4" s="143" t="s">
        <v>69</v>
      </c>
      <c r="Q4" s="144" t="s">
        <v>70</v>
      </c>
      <c r="R4" s="145" t="s">
        <v>71</v>
      </c>
      <c r="S4" s="93" t="s">
        <v>72</v>
      </c>
      <c r="T4" s="93" t="s">
        <v>73</v>
      </c>
      <c r="U4" s="94" t="s">
        <v>74</v>
      </c>
      <c r="V4" s="146" t="s">
        <v>75</v>
      </c>
      <c r="W4" s="146" t="s">
        <v>76</v>
      </c>
      <c r="X4" s="146" t="s">
        <v>77</v>
      </c>
      <c r="Y4" s="146" t="s">
        <v>78</v>
      </c>
      <c r="Z4" s="147" t="s">
        <v>79</v>
      </c>
      <c r="AA4" s="92" t="s">
        <v>80</v>
      </c>
      <c r="AB4" s="93" t="s">
        <v>81</v>
      </c>
      <c r="AC4" s="93" t="s">
        <v>82</v>
      </c>
      <c r="AD4" s="94" t="s">
        <v>83</v>
      </c>
      <c r="AE4" s="148" t="s">
        <v>84</v>
      </c>
      <c r="AF4" s="93" t="s">
        <v>15</v>
      </c>
      <c r="AG4" s="93" t="s">
        <v>16</v>
      </c>
      <c r="AH4" s="94" t="s">
        <v>85</v>
      </c>
      <c r="AI4" s="138" t="s">
        <v>17</v>
      </c>
    </row>
    <row r="5" spans="2:54" s="25" customFormat="1" ht="51" customHeight="1" thickBot="1" x14ac:dyDescent="0.3">
      <c r="B5" s="95" t="s">
        <v>25</v>
      </c>
      <c r="C5" s="98" t="s">
        <v>86</v>
      </c>
      <c r="D5" s="153" t="str">
        <f>'MIPG INSTITUCIONAL'!F11</f>
        <v xml:space="preserve">Plantear una encuesta en compañía de la mesa interdisciplinar de gestión del conocimiento en la cual se recopile el conocimiento necesario para desarrollar las actividades en cada dependencia. </v>
      </c>
      <c r="E5" s="96" t="str">
        <f>'MIPG INSTITUCIONAL'!G11</f>
        <v>Encuesta para recopilar conocimiento diseñada.</v>
      </c>
      <c r="F5" s="97" t="s">
        <v>87</v>
      </c>
      <c r="G5" s="245">
        <f>COUNTIF(R5:U5,"x")</f>
        <v>1</v>
      </c>
      <c r="H5" s="246">
        <f>'MIPG INSTITUCIONAL'!H11</f>
        <v>1</v>
      </c>
      <c r="I5" s="264">
        <f>'MIPG INSTITUCIONAL'!I11</f>
        <v>0</v>
      </c>
      <c r="J5" s="265">
        <f>'MIPG INSTITUCIONAL'!J11</f>
        <v>0</v>
      </c>
      <c r="K5" s="265">
        <f>'MIPG INSTITUCIONAL'!K11</f>
        <v>0</v>
      </c>
      <c r="L5" s="266">
        <f>'MIPG INSTITUCIONAL'!L11</f>
        <v>0</v>
      </c>
      <c r="M5" s="99"/>
      <c r="N5" s="100"/>
      <c r="O5" s="100">
        <v>1</v>
      </c>
      <c r="P5" s="282"/>
      <c r="Q5" s="279" t="str">
        <f>_xlfn.IFNA(IF(_xlfn.IFS(F5="MANTENIMIENTO",SUM(M5:P5)/G5,F5="INCREMENTO",SUM(M5:P5))=H5,"SI",""),"")</f>
        <v>SI</v>
      </c>
      <c r="R5" s="101">
        <f>'MIPG INSTITUCIONAL'!Q11</f>
        <v>0</v>
      </c>
      <c r="S5" s="102">
        <f>'MIPG INSTITUCIONAL'!R11</f>
        <v>0</v>
      </c>
      <c r="T5" s="102" t="str">
        <f>'MIPG INSTITUCIONAL'!S11</f>
        <v>x</v>
      </c>
      <c r="U5" s="103">
        <f>'MIPG INSTITUCIONAL'!T11</f>
        <v>0</v>
      </c>
      <c r="V5" s="104" t="str">
        <f>_xlfn.IFNA(_xlfn.IFS(AND(M5="",I5&gt;0.001),"1",AND(M5&gt;0.001,I5&gt;0.001),"2",AND(M5&gt;0.001,I5=0),"3"),"4")</f>
        <v>4</v>
      </c>
      <c r="W5" s="104" t="str">
        <f>_xlfn.IFNA(_xlfn.IFS(AND(N5="",J5&gt;0.001),"1",AND(N5&gt;0.001,J5&gt;0.001),"2",AND(N5&gt;0.001,J5=0),"3"),"4")</f>
        <v>4</v>
      </c>
      <c r="X5" s="104" t="str">
        <f>_xlfn.IFNA(_xlfn.IFS(AND(O5="",K5&gt;0.001),"1",AND(O5&gt;0.001,K5&gt;0.001),"2",AND(O5&gt;0.001,K5=0),"3"),"4")</f>
        <v>3</v>
      </c>
      <c r="Y5" s="104" t="str">
        <f>_xlfn.IFNA(_xlfn.IFS(AND(P5="",L5&gt;0.001),"1",AND(P5&gt;0.001,L5&gt;0.001),"2",AND(P5&gt;0.001,L5=0),"3"),"4")</f>
        <v>4</v>
      </c>
      <c r="Z5" s="105" t="str">
        <f>IF((IF(Tabla2[[#This Row],[Calculo1 ]]="1",_xlfn.IFS(W5="1",IF((J5/H5)&gt;100%,100%,J5/H5),W5="2",IF((J5/N5)&gt;100%,100%,J5/N5),W5="3","0%",W5="4","0")+Tabla2[[#This Row],[ III TRIM 20217]],_xlfn.IFS(W5="1",IF((J5/H5)&gt;100%,100%,J5/H5),W5="2",IF((J5/N5)&gt;100%,100%,J5/N5),W5="3","0%",W5="4","")))=100%,100%,(IF(Tabla2[[#This Row],[Calculo1 ]]="1",_xlfn.IFS(W5="1",IF((J5/H5)&gt;100%,100%,J5/H5),W5="2",IF((J5/N5)&gt;100%,100%,J5/N5),W5="3","0%",W5="4","0")+Tabla2[[#This Row],[ III TRIM 20217]],_xlfn.IFS(W5="1",IF((J5/H5)&gt;100%,100%,J5/H5),W5="2",IF((J5/N5)&gt;100%,100%,J5/N5),W5="3","0%",W5="4",""))))</f>
        <v/>
      </c>
      <c r="AA5" s="106" t="str">
        <f>_xlfn.IFS(V5="1",IF((I5/H5)&gt;100%,"100%",I5/H5),V5="2",IF((I5/M5)&gt;100%,"100%",I5/M5),V5="3","0%",V5="4","")</f>
        <v/>
      </c>
      <c r="AB5" s="107" t="str">
        <f>_xlfn.IFNA(INDEX(Hoja1!$C$3:$C$230,MATCH(Tabla2[[#This Row],[Calculo5]],Hoja1!$B$3:$B$230,0)),"")</f>
        <v/>
      </c>
      <c r="AC5" s="107" t="str">
        <f>_xlfn.IFS(X5="1",IF((K5/J5)&gt;100%,"100%",K5/J5),X5="2",IF((K5/O5)&gt;100%,"100%",K5/O5),X5="3","0%",X5="4","")</f>
        <v>0%</v>
      </c>
      <c r="AD5" s="290" t="str">
        <f>_xlfn.IFS(Y5="1",IF((L5/K5)&gt;100%,"100%",L5/K5),Y5="2",IF((L5/P5)&gt;100%,"100%",L5/P5),Y5="3","0%",Y5="4","")</f>
        <v/>
      </c>
      <c r="AE5" s="295">
        <f>IF(IF(F5="","ESPECÍFICAR TIPO DE META",_xlfn.IFNA(_xlfn.IFS(SUM(I5:L5)=0,0%,SUM(I5:L5)&gt;0.001,(_xlfn.IFS(F5="INCREMENTO",SUM(I5:L5)/H5,F5="MANTENIMIENTO",SUM(I5:L5)/(H5*Tabla2[[#This Row],[N.X]])))),"ESPECÍFICAR TIPO DE META"))&gt;1,"100%",IF(F5="","ESPECÍFICAR TIPO DE META",_xlfn.IFNA(_xlfn.IFS(SUM(I5:L5)=0,0%,SUM(I5:L5)&gt;0.001,(_xlfn.IFS(F5="INCREMENTO",SUM(I5:L5)/H5,F5="MANTENIMIENTO",SUM(I5:L5)/(H5*Tabla2[[#This Row],[N.X]])))),"ESPECÍFICAR TIPO DE META")))</f>
        <v>0</v>
      </c>
      <c r="AF5" s="298">
        <f>'MIPG INSTITUCIONAL'!N11</f>
        <v>0</v>
      </c>
      <c r="AG5" s="292">
        <f>'MIPG INSTITUCIONAL'!O11</f>
        <v>0</v>
      </c>
      <c r="AH5" s="301" t="str">
        <f>'MIPG INSTITUCIONAL'!P11</f>
        <v xml:space="preserve">Coordinadora de Talento Humano </v>
      </c>
      <c r="AI5" s="87" t="str">
        <f>'MIPG INSTITUCIONAL'!P11</f>
        <v xml:space="preserve">Coordinadora de Talento Humano </v>
      </c>
      <c r="BB5" s="25" t="s">
        <v>87</v>
      </c>
    </row>
    <row r="6" spans="2:54" s="25" customFormat="1" ht="51" customHeight="1" thickBot="1" x14ac:dyDescent="0.3">
      <c r="B6" s="108" t="s">
        <v>25</v>
      </c>
      <c r="C6" s="111" t="s">
        <v>86</v>
      </c>
      <c r="D6" s="154">
        <f>'MIPG INSTITUCIONAL'!F12</f>
        <v>0</v>
      </c>
      <c r="E6" s="109" t="str">
        <f>'MIPG INSTITUCIONAL'!G12</f>
        <v xml:space="preserve">Informe de conocimiento desglosado por dependencias. </v>
      </c>
      <c r="F6" s="110" t="s">
        <v>87</v>
      </c>
      <c r="G6" s="240">
        <f t="shared" ref="G6:G69" si="0">COUNTIF(R6:U6,"x")</f>
        <v>1</v>
      </c>
      <c r="H6" s="247">
        <f>'MIPG INSTITUCIONAL'!H12</f>
        <v>1</v>
      </c>
      <c r="I6" s="112">
        <f>'MIPG INSTITUCIONAL'!I12</f>
        <v>0</v>
      </c>
      <c r="J6" s="267">
        <f>'MIPG INSTITUCIONAL'!J12</f>
        <v>0</v>
      </c>
      <c r="K6" s="267">
        <f>'MIPG INSTITUCIONAL'!K12</f>
        <v>0</v>
      </c>
      <c r="L6" s="268">
        <f>'MIPG INSTITUCIONAL'!L12</f>
        <v>0</v>
      </c>
      <c r="M6" s="113"/>
      <c r="N6" s="114"/>
      <c r="O6" s="114"/>
      <c r="P6" s="283">
        <v>1</v>
      </c>
      <c r="Q6" s="280" t="str">
        <f t="shared" ref="Q6:Q69" si="1">_xlfn.IFNA(IF(_xlfn.IFS(F6="MANTENIMIENTO",SUM(M6:P6)/G6,F6="INCREMENTO",SUM(M6:P6))=H6,"SI",""),"")</f>
        <v>SI</v>
      </c>
      <c r="R6" s="115">
        <f>'MIPG INSTITUCIONAL'!Q12</f>
        <v>0</v>
      </c>
      <c r="S6" s="116">
        <f>'MIPG INSTITUCIONAL'!R12</f>
        <v>0</v>
      </c>
      <c r="T6" s="116">
        <f>'MIPG INSTITUCIONAL'!S12</f>
        <v>0</v>
      </c>
      <c r="U6" s="117" t="str">
        <f>'MIPG INSTITUCIONAL'!T12</f>
        <v>x</v>
      </c>
      <c r="V6" s="104" t="str">
        <f t="shared" ref="V6:V69" si="2">_xlfn.IFNA(_xlfn.IFS(AND(M6="",I6&gt;0.001),"1",AND(M6&gt;0.001,I6&gt;0.001),"2",AND(M6&gt;0.001,I6=0),"3"),"4")</f>
        <v>4</v>
      </c>
      <c r="W6" s="104" t="str">
        <f t="shared" ref="W6:W69" si="3">_xlfn.IFNA(_xlfn.IFS(AND(N6="",J6&gt;0.001),"1",AND(N6&gt;0.001,J6&gt;0.001),"2",AND(N6&gt;0.001,J6=0),"3"),"4")</f>
        <v>4</v>
      </c>
      <c r="X6" s="104" t="str">
        <f t="shared" ref="X6:X69" si="4">_xlfn.IFNA(_xlfn.IFS(AND(O6="",K6&gt;0.001),"1",AND(O6&gt;0.001,K6&gt;0.001),"2",AND(O6&gt;0.001,K6=0),"3"),"4")</f>
        <v>4</v>
      </c>
      <c r="Y6" s="104" t="str">
        <f t="shared" ref="Y6:Y69" si="5">_xlfn.IFNA(_xlfn.IFS(AND(P6="",L6&gt;0.001),"1",AND(P6&gt;0.001,L6&gt;0.001),"2",AND(P6&gt;0.001,L6=0),"3"),"4")</f>
        <v>3</v>
      </c>
      <c r="Z6" s="105" t="str">
        <f>IF((IF(Tabla2[[#This Row],[Calculo1 ]]="1",_xlfn.IFS(W6="1",IF((J6/H6)&gt;100%,100%,J6/H6),W6="2",IF((J6/N6)&gt;100%,100%,J6/N6),W6="3","0%",W6="4","0")+Tabla2[[#This Row],[ III TRIM 20217]],_xlfn.IFS(W6="1",IF((J6/H6)&gt;100%,100%,J6/H6),W6="2",IF((J6/N6)&gt;100%,100%,J6/N6),W6="3","0%",W6="4","")))=100%,100%,(IF(Tabla2[[#This Row],[Calculo1 ]]="1",_xlfn.IFS(W6="1",IF((J6/H6)&gt;100%,100%,J6/H6),W6="2",IF((J6/N6)&gt;100%,100%,J6/N6),W6="3","0%",W6="4","0")+Tabla2[[#This Row],[ III TRIM 20217]],_xlfn.IFS(W6="1",IF((J6/H6)&gt;100%,100%,J6/H6),W6="2",IF((J6/N6)&gt;100%,100%,J6/N6),W6="3","0%",W6="4",""))))</f>
        <v/>
      </c>
      <c r="AA6" s="118" t="str">
        <f t="shared" ref="AA6:AA69" si="6">_xlfn.IFS(V6="1",IF((I6/H6)&gt;100%,"100%",I6/H6),V6="2",IF((I6/M6)&gt;100%,"100%",I6/M6),V6="3","0%",V6="4","")</f>
        <v/>
      </c>
      <c r="AB6" s="119" t="str">
        <f>_xlfn.IFNA(INDEX(Hoja1!$C$3:$C$230,MATCH(Tabla2[[#This Row],[Calculo5]],Hoja1!$B$3:$B$230,0)),"")</f>
        <v/>
      </c>
      <c r="AC6" s="119" t="str">
        <f t="shared" ref="AC6:AC69" si="7">_xlfn.IFS(X6="1",IF((K6/J6)&gt;100%,"100%",K6/J6),X6="2",IF((K6/O6)&gt;100%,"100%",K6/O6),X6="3","0%",X6="4","")</f>
        <v/>
      </c>
      <c r="AD6" s="121" t="str">
        <f t="shared" ref="AD6:AD69" si="8">_xlfn.IFS(Y6="1",IF((L6/K6)&gt;100%,"100%",L6/K6),Y6="2",IF((L6/P6)&gt;100%,"100%",L6/P6),Y6="3","0%",Y6="4","")</f>
        <v>0%</v>
      </c>
      <c r="AE6" s="296">
        <f>IF(IF(F6="","ESPECÍFICAR TIPO DE META",_xlfn.IFNA(_xlfn.IFS(SUM(I6:L6)=0,0%,SUM(I6:L6)&gt;0.001,(_xlfn.IFS(F6="INCREMENTO",SUM(I6:L6)/H6,F6="MANTENIMIENTO",SUM(I6:L6)/(H6*Tabla2[[#This Row],[N.X]])))),"ESPECÍFICAR TIPO DE META"))&gt;1,"100%",IF(F6="","ESPECÍFICAR TIPO DE META",_xlfn.IFNA(_xlfn.IFS(SUM(I6:L6)=0,0%,SUM(I6:L6)&gt;0.001,(_xlfn.IFS(F6="INCREMENTO",SUM(I6:L6)/H6,F6="MANTENIMIENTO",SUM(I6:L6)/(H6*Tabla2[[#This Row],[N.X]])))),"ESPECÍFICAR TIPO DE META")))</f>
        <v>0</v>
      </c>
      <c r="AF6" s="299">
        <f>'MIPG INSTITUCIONAL'!N12</f>
        <v>0</v>
      </c>
      <c r="AG6" s="293">
        <f>'MIPG INSTITUCIONAL'!O12</f>
        <v>0</v>
      </c>
      <c r="AH6" s="302" t="str">
        <f>'MIPG INSTITUCIONAL'!P12</f>
        <v xml:space="preserve">Coordinadora de Talento Humano </v>
      </c>
      <c r="AI6" s="88" t="str">
        <f>'MIPG INSTITUCIONAL'!P12</f>
        <v xml:space="preserve">Coordinadora de Talento Humano </v>
      </c>
      <c r="BB6" s="25" t="s">
        <v>88</v>
      </c>
    </row>
    <row r="7" spans="2:54" s="25" customFormat="1" ht="51" customHeight="1" thickBot="1" x14ac:dyDescent="0.3">
      <c r="B7" s="108" t="s">
        <v>25</v>
      </c>
      <c r="C7" s="111" t="s">
        <v>86</v>
      </c>
      <c r="D7" s="154" t="str">
        <f>'MIPG INSTITUCIONAL'!F13</f>
        <v xml:space="preserve">Establecer el modelo de gestión del conocimiento de la entidad donde se contemple las lecciones aprendidas de los proyectos </v>
      </c>
      <c r="E7" s="109" t="str">
        <f>'MIPG INSTITUCIONAL'!G13</f>
        <v>Manual del modelo de gestión del conocimiento actualizado.</v>
      </c>
      <c r="F7" s="110" t="s">
        <v>87</v>
      </c>
      <c r="G7" s="240">
        <f t="shared" si="0"/>
        <v>1</v>
      </c>
      <c r="H7" s="247">
        <f>'MIPG INSTITUCIONAL'!H13</f>
        <v>1</v>
      </c>
      <c r="I7" s="112">
        <f>'MIPG INSTITUCIONAL'!I13</f>
        <v>0</v>
      </c>
      <c r="J7" s="267">
        <f>'MIPG INSTITUCIONAL'!J13</f>
        <v>0</v>
      </c>
      <c r="K7" s="267">
        <f>'MIPG INSTITUCIONAL'!K13</f>
        <v>0</v>
      </c>
      <c r="L7" s="268">
        <f>'MIPG INSTITUCIONAL'!L13</f>
        <v>0</v>
      </c>
      <c r="M7" s="113"/>
      <c r="N7" s="114"/>
      <c r="O7" s="114">
        <v>1</v>
      </c>
      <c r="P7" s="283"/>
      <c r="Q7" s="280" t="str">
        <f t="shared" si="1"/>
        <v>SI</v>
      </c>
      <c r="R7" s="115">
        <f>'MIPG INSTITUCIONAL'!Q13</f>
        <v>0</v>
      </c>
      <c r="S7" s="116">
        <f>'MIPG INSTITUCIONAL'!R13</f>
        <v>0</v>
      </c>
      <c r="T7" s="116" t="str">
        <f>'MIPG INSTITUCIONAL'!S13</f>
        <v>x</v>
      </c>
      <c r="U7" s="117">
        <f>'MIPG INSTITUCIONAL'!T13</f>
        <v>0</v>
      </c>
      <c r="V7" s="104" t="str">
        <f t="shared" si="2"/>
        <v>4</v>
      </c>
      <c r="W7" s="104" t="str">
        <f t="shared" si="3"/>
        <v>4</v>
      </c>
      <c r="X7" s="104" t="str">
        <f t="shared" si="4"/>
        <v>3</v>
      </c>
      <c r="Y7" s="104" t="str">
        <f t="shared" si="5"/>
        <v>4</v>
      </c>
      <c r="Z7" s="105" t="str">
        <f>IF((IF(Tabla2[[#This Row],[Calculo1 ]]="1",_xlfn.IFS(W7="1",IF((J7/H7)&gt;100%,100%,J7/H7),W7="2",IF((J7/N7)&gt;100%,100%,J7/N7),W7="3","0%",W7="4","0")+Tabla2[[#This Row],[ III TRIM 20217]],_xlfn.IFS(W7="1",IF((J7/H7)&gt;100%,100%,J7/H7),W7="2",IF((J7/N7)&gt;100%,100%,J7/N7),W7="3","0%",W7="4","")))=100%,100%,(IF(Tabla2[[#This Row],[Calculo1 ]]="1",_xlfn.IFS(W7="1",IF((J7/H7)&gt;100%,100%,J7/H7),W7="2",IF((J7/N7)&gt;100%,100%,J7/N7),W7="3","0%",W7="4","0")+Tabla2[[#This Row],[ III TRIM 20217]],_xlfn.IFS(W7="1",IF((J7/H7)&gt;100%,100%,J7/H7),W7="2",IF((J7/N7)&gt;100%,100%,J7/N7),W7="3","0%",W7="4",""))))</f>
        <v/>
      </c>
      <c r="AA7" s="118" t="str">
        <f t="shared" si="6"/>
        <v/>
      </c>
      <c r="AB7" s="119" t="str">
        <f>_xlfn.IFNA(INDEX(Hoja1!$C$3:$C$230,MATCH(Tabla2[[#This Row],[Calculo5]],Hoja1!$B$3:$B$230,0)),"")</f>
        <v/>
      </c>
      <c r="AC7" s="119" t="str">
        <f t="shared" si="7"/>
        <v>0%</v>
      </c>
      <c r="AD7" s="121" t="str">
        <f t="shared" si="8"/>
        <v/>
      </c>
      <c r="AE7" s="296">
        <f>IF(IF(F7="","ESPECÍFICAR TIPO DE META",_xlfn.IFNA(_xlfn.IFS(SUM(I7:L7)=0,0%,SUM(I7:L7)&gt;0.001,(_xlfn.IFS(F7="INCREMENTO",SUM(I7:L7)/H7,F7="MANTENIMIENTO",SUM(I7:L7)/(H7*Tabla2[[#This Row],[N.X]])))),"ESPECÍFICAR TIPO DE META"))&gt;1,"100%",IF(F7="","ESPECÍFICAR TIPO DE META",_xlfn.IFNA(_xlfn.IFS(SUM(I7:L7)=0,0%,SUM(I7:L7)&gt;0.001,(_xlfn.IFS(F7="INCREMENTO",SUM(I7:L7)/H7,F7="MANTENIMIENTO",SUM(I7:L7)/(H7*Tabla2[[#This Row],[N.X]])))),"ESPECÍFICAR TIPO DE META")))</f>
        <v>0</v>
      </c>
      <c r="AF7" s="299">
        <f>'MIPG INSTITUCIONAL'!N13</f>
        <v>0</v>
      </c>
      <c r="AG7" s="293">
        <f>'MIPG INSTITUCIONAL'!O13</f>
        <v>0</v>
      </c>
      <c r="AH7" s="302" t="str">
        <f>'MIPG INSTITUCIONAL'!P13</f>
        <v xml:space="preserve">Coordinadora de Talento Humano </v>
      </c>
      <c r="AI7" s="88" t="str">
        <f>'MIPG INSTITUCIONAL'!P13</f>
        <v xml:space="preserve">Coordinadora de Talento Humano </v>
      </c>
    </row>
    <row r="8" spans="2:54" s="25" customFormat="1" ht="51" customHeight="1" thickBot="1" x14ac:dyDescent="0.3">
      <c r="B8" s="108" t="s">
        <v>25</v>
      </c>
      <c r="C8" s="111" t="s">
        <v>86</v>
      </c>
      <c r="D8" s="154" t="str">
        <f>'MIPG INSTITUCIONAL'!F14</f>
        <v>Elaborar el plan de previsión de recursos humanos de la vigencia 2022 en el cual se incluya en el capítulo de normatividad las leyes de promoción e inclusión de personas con discapacidad, jóvenes entre los 18 y 28 años y diversidad de género.</v>
      </c>
      <c r="E8" s="109" t="str">
        <f>'MIPG INSTITUCIONAL'!G14</f>
        <v>Plan de previsión de recursos período 2022 elaborado.</v>
      </c>
      <c r="F8" s="110" t="s">
        <v>87</v>
      </c>
      <c r="G8" s="240">
        <f t="shared" si="0"/>
        <v>1</v>
      </c>
      <c r="H8" s="247">
        <f>'MIPG INSTITUCIONAL'!H14</f>
        <v>1</v>
      </c>
      <c r="I8" s="112">
        <f>'MIPG INSTITUCIONAL'!I14</f>
        <v>0</v>
      </c>
      <c r="J8" s="267">
        <f>'MIPG INSTITUCIONAL'!J14</f>
        <v>0</v>
      </c>
      <c r="K8" s="267">
        <f>'MIPG INSTITUCIONAL'!K14</f>
        <v>0</v>
      </c>
      <c r="L8" s="268">
        <f>'MIPG INSTITUCIONAL'!L14</f>
        <v>0</v>
      </c>
      <c r="M8" s="113"/>
      <c r="N8" s="114"/>
      <c r="O8" s="114">
        <v>1</v>
      </c>
      <c r="P8" s="283"/>
      <c r="Q8" s="280" t="str">
        <f t="shared" si="1"/>
        <v>SI</v>
      </c>
      <c r="R8" s="115">
        <f>'MIPG INSTITUCIONAL'!Q14</f>
        <v>0</v>
      </c>
      <c r="S8" s="116">
        <f>'MIPG INSTITUCIONAL'!R14</f>
        <v>0</v>
      </c>
      <c r="T8" s="116" t="str">
        <f>'MIPG INSTITUCIONAL'!S14</f>
        <v>x</v>
      </c>
      <c r="U8" s="117">
        <f>'MIPG INSTITUCIONAL'!T14</f>
        <v>0</v>
      </c>
      <c r="V8" s="104" t="str">
        <f t="shared" si="2"/>
        <v>4</v>
      </c>
      <c r="W8" s="104" t="str">
        <f t="shared" si="3"/>
        <v>4</v>
      </c>
      <c r="X8" s="104" t="str">
        <f t="shared" si="4"/>
        <v>3</v>
      </c>
      <c r="Y8" s="104" t="str">
        <f t="shared" si="5"/>
        <v>4</v>
      </c>
      <c r="Z8" s="105" t="str">
        <f>IF((IF(Tabla2[[#This Row],[Calculo1 ]]="1",_xlfn.IFS(W8="1",IF((J8/H8)&gt;100%,100%,J8/H8),W8="2",IF((J8/N8)&gt;100%,100%,J8/N8),W8="3","0%",W8="4","0")+Tabla2[[#This Row],[ III TRIM 20217]],_xlfn.IFS(W8="1",IF((J8/H8)&gt;100%,100%,J8/H8),W8="2",IF((J8/N8)&gt;100%,100%,J8/N8),W8="3","0%",W8="4","")))=100%,100%,(IF(Tabla2[[#This Row],[Calculo1 ]]="1",_xlfn.IFS(W8="1",IF((J8/H8)&gt;100%,100%,J8/H8),W8="2",IF((J8/N8)&gt;100%,100%,J8/N8),W8="3","0%",W8="4","0")+Tabla2[[#This Row],[ III TRIM 20217]],_xlfn.IFS(W8="1",IF((J8/H8)&gt;100%,100%,J8/H8),W8="2",IF((J8/N8)&gt;100%,100%,J8/N8),W8="3","0%",W8="4",""))))</f>
        <v/>
      </c>
      <c r="AA8" s="118" t="str">
        <f t="shared" si="6"/>
        <v/>
      </c>
      <c r="AB8" s="119" t="str">
        <f>_xlfn.IFNA(INDEX(Hoja1!$C$3:$C$230,MATCH(Tabla2[[#This Row],[Calculo5]],Hoja1!$B$3:$B$230,0)),"")</f>
        <v/>
      </c>
      <c r="AC8" s="119" t="str">
        <f t="shared" si="7"/>
        <v>0%</v>
      </c>
      <c r="AD8" s="121" t="str">
        <f t="shared" si="8"/>
        <v/>
      </c>
      <c r="AE8" s="296">
        <f>IF(IF(F8="","ESPECÍFICAR TIPO DE META",_xlfn.IFNA(_xlfn.IFS(SUM(I8:L8)=0,0%,SUM(I8:L8)&gt;0.001,(_xlfn.IFS(F8="INCREMENTO",SUM(I8:L8)/H8,F8="MANTENIMIENTO",SUM(I8:L8)/(H8*Tabla2[[#This Row],[N.X]])))),"ESPECÍFICAR TIPO DE META"))&gt;1,"100%",IF(F8="","ESPECÍFICAR TIPO DE META",_xlfn.IFNA(_xlfn.IFS(SUM(I8:L8)=0,0%,SUM(I8:L8)&gt;0.001,(_xlfn.IFS(F8="INCREMENTO",SUM(I8:L8)/H8,F8="MANTENIMIENTO",SUM(I8:L8)/(H8*Tabla2[[#This Row],[N.X]])))),"ESPECÍFICAR TIPO DE META")))</f>
        <v>0</v>
      </c>
      <c r="AF8" s="299">
        <f>'MIPG INSTITUCIONAL'!N14</f>
        <v>0</v>
      </c>
      <c r="AG8" s="293">
        <f>'MIPG INSTITUCIONAL'!O14</f>
        <v>0</v>
      </c>
      <c r="AH8" s="302" t="str">
        <f>'MIPG INSTITUCIONAL'!P14</f>
        <v xml:space="preserve">Coordinadora de Talento Humano </v>
      </c>
      <c r="AI8" s="88" t="str">
        <f>'MIPG INSTITUCIONAL'!P14</f>
        <v xml:space="preserve">Coordinadora de Talento Humano </v>
      </c>
    </row>
    <row r="9" spans="2:54" s="25" customFormat="1" ht="51" customHeight="1" thickBot="1" x14ac:dyDescent="0.3">
      <c r="B9" s="108" t="s">
        <v>25</v>
      </c>
      <c r="C9" s="111" t="s">
        <v>86</v>
      </c>
      <c r="D9" s="154" t="str">
        <f>'MIPG INSTITUCIONAL'!F15</f>
        <v>Realizar la medición del clima laboral y la cultura organizacional de la entidad.</v>
      </c>
      <c r="E9" s="109" t="str">
        <f>'MIPG INSTITUCIONAL'!G15</f>
        <v>Informe semestral de medición del clima laboral e identificación de la cultura organizacional.</v>
      </c>
      <c r="F9" s="110" t="s">
        <v>87</v>
      </c>
      <c r="G9" s="240">
        <f t="shared" si="0"/>
        <v>2</v>
      </c>
      <c r="H9" s="247">
        <f>'MIPG INSTITUCIONAL'!H15</f>
        <v>2</v>
      </c>
      <c r="I9" s="112">
        <f>'MIPG INSTITUCIONAL'!I15</f>
        <v>0</v>
      </c>
      <c r="J9" s="267">
        <f>'MIPG INSTITUCIONAL'!J15</f>
        <v>0</v>
      </c>
      <c r="K9" s="267">
        <f>'MIPG INSTITUCIONAL'!K15</f>
        <v>0</v>
      </c>
      <c r="L9" s="268">
        <f>'MIPG INSTITUCIONAL'!L15</f>
        <v>0</v>
      </c>
      <c r="M9" s="113"/>
      <c r="N9" s="114">
        <v>1</v>
      </c>
      <c r="O9" s="114"/>
      <c r="P9" s="283">
        <v>1</v>
      </c>
      <c r="Q9" s="280" t="str">
        <f t="shared" si="1"/>
        <v>SI</v>
      </c>
      <c r="R9" s="115">
        <f>'MIPG INSTITUCIONAL'!Q15</f>
        <v>0</v>
      </c>
      <c r="S9" s="116" t="str">
        <f>'MIPG INSTITUCIONAL'!R15</f>
        <v>x</v>
      </c>
      <c r="T9" s="116">
        <f>'MIPG INSTITUCIONAL'!S15</f>
        <v>0</v>
      </c>
      <c r="U9" s="117" t="str">
        <f>'MIPG INSTITUCIONAL'!T15</f>
        <v>x</v>
      </c>
      <c r="V9" s="104" t="str">
        <f t="shared" si="2"/>
        <v>4</v>
      </c>
      <c r="W9" s="104" t="str">
        <f t="shared" si="3"/>
        <v>3</v>
      </c>
      <c r="X9" s="104" t="str">
        <f t="shared" si="4"/>
        <v>4</v>
      </c>
      <c r="Y9" s="104" t="str">
        <f t="shared" si="5"/>
        <v>3</v>
      </c>
      <c r="Z9" s="105" t="str">
        <f>IF((IF(Tabla2[[#This Row],[Calculo1 ]]="1",_xlfn.IFS(W9="1",IF((J9/H9)&gt;100%,100%,J9/H9),W9="2",IF((J9/N9)&gt;100%,100%,J9/N9),W9="3","0%",W9="4","0")+Tabla2[[#This Row],[ III TRIM 20217]],_xlfn.IFS(W9="1",IF((J9/H9)&gt;100%,100%,J9/H9),W9="2",IF((J9/N9)&gt;100%,100%,J9/N9),W9="3","0%",W9="4","")))=100%,100%,(IF(Tabla2[[#This Row],[Calculo1 ]]="1",_xlfn.IFS(W9="1",IF((J9/H9)&gt;100%,100%,J9/H9),W9="2",IF((J9/N9)&gt;100%,100%,J9/N9),W9="3","0%",W9="4","0")+Tabla2[[#This Row],[ III TRIM 20217]],_xlfn.IFS(W9="1",IF((J9/H9)&gt;100%,100%,J9/H9),W9="2",IF((J9/N9)&gt;100%,100%,J9/N9),W9="3","0%",W9="4",""))))</f>
        <v>0%</v>
      </c>
      <c r="AA9" s="118" t="str">
        <f t="shared" si="6"/>
        <v/>
      </c>
      <c r="AB9" s="119">
        <f>_xlfn.IFNA(INDEX(Hoja1!$C$3:$C$230,MATCH(Tabla2[[#This Row],[Calculo5]],Hoja1!$B$3:$B$230,0)),"")</f>
        <v>9.9999999999999998E-17</v>
      </c>
      <c r="AC9" s="119" t="str">
        <f t="shared" si="7"/>
        <v/>
      </c>
      <c r="AD9" s="121" t="str">
        <f t="shared" si="8"/>
        <v>0%</v>
      </c>
      <c r="AE9" s="296">
        <f>IF(IF(F9="","ESPECÍFICAR TIPO DE META",_xlfn.IFNA(_xlfn.IFS(SUM(I9:L9)=0,0%,SUM(I9:L9)&gt;0.001,(_xlfn.IFS(F9="INCREMENTO",SUM(I9:L9)/H9,F9="MANTENIMIENTO",SUM(I9:L9)/(H9*Tabla2[[#This Row],[N.X]])))),"ESPECÍFICAR TIPO DE META"))&gt;1,"100%",IF(F9="","ESPECÍFICAR TIPO DE META",_xlfn.IFNA(_xlfn.IFS(SUM(I9:L9)=0,0%,SUM(I9:L9)&gt;0.001,(_xlfn.IFS(F9="INCREMENTO",SUM(I9:L9)/H9,F9="MANTENIMIENTO",SUM(I9:L9)/(H9*Tabla2[[#This Row],[N.X]])))),"ESPECÍFICAR TIPO DE META")))</f>
        <v>0</v>
      </c>
      <c r="AF9" s="299">
        <f>'MIPG INSTITUCIONAL'!N15</f>
        <v>0</v>
      </c>
      <c r="AG9" s="293">
        <f>'MIPG INSTITUCIONAL'!O15</f>
        <v>0</v>
      </c>
      <c r="AH9" s="302" t="str">
        <f>'MIPG INSTITUCIONAL'!P15</f>
        <v xml:space="preserve">Coordinadora de Talento Humano </v>
      </c>
      <c r="AI9" s="88" t="str">
        <f>'MIPG INSTITUCIONAL'!P15</f>
        <v xml:space="preserve">Coordinadora de Talento Humano </v>
      </c>
    </row>
    <row r="10" spans="2:54" s="25" customFormat="1" ht="51" customHeight="1" thickBot="1" x14ac:dyDescent="0.3">
      <c r="B10" s="108" t="s">
        <v>25</v>
      </c>
      <c r="C10" s="111" t="s">
        <v>86</v>
      </c>
      <c r="D10" s="154" t="str">
        <f>'MIPG INSTITUCIONAL'!F16</f>
        <v>Establecer un plan de intervención de acuerdo con los resultados obtenidos de la medición de clima laboral.</v>
      </c>
      <c r="E10" s="109" t="str">
        <f>'MIPG INSTITUCIONAL'!G16</f>
        <v>Plan de intervención de clima laboral establecido.</v>
      </c>
      <c r="F10" s="110" t="s">
        <v>87</v>
      </c>
      <c r="G10" s="240">
        <f t="shared" si="0"/>
        <v>1</v>
      </c>
      <c r="H10" s="247">
        <f>'MIPG INSTITUCIONAL'!H16</f>
        <v>1</v>
      </c>
      <c r="I10" s="112">
        <f>'MIPG INSTITUCIONAL'!I16</f>
        <v>0</v>
      </c>
      <c r="J10" s="267">
        <f>'MIPG INSTITUCIONAL'!J16</f>
        <v>0</v>
      </c>
      <c r="K10" s="267">
        <f>'MIPG INSTITUCIONAL'!K16</f>
        <v>0</v>
      </c>
      <c r="L10" s="268">
        <f>'MIPG INSTITUCIONAL'!L16</f>
        <v>0</v>
      </c>
      <c r="M10" s="113"/>
      <c r="N10" s="114">
        <v>1</v>
      </c>
      <c r="O10" s="114"/>
      <c r="P10" s="283"/>
      <c r="Q10" s="280" t="str">
        <f t="shared" si="1"/>
        <v>SI</v>
      </c>
      <c r="R10" s="115">
        <f>'MIPG INSTITUCIONAL'!Q16</f>
        <v>0</v>
      </c>
      <c r="S10" s="116" t="str">
        <f>'MIPG INSTITUCIONAL'!R16</f>
        <v>x</v>
      </c>
      <c r="T10" s="116">
        <f>'MIPG INSTITUCIONAL'!S16</f>
        <v>0</v>
      </c>
      <c r="U10" s="117">
        <f>'MIPG INSTITUCIONAL'!T16</f>
        <v>0</v>
      </c>
      <c r="V10" s="104" t="str">
        <f t="shared" si="2"/>
        <v>4</v>
      </c>
      <c r="W10" s="104" t="str">
        <f t="shared" si="3"/>
        <v>3</v>
      </c>
      <c r="X10" s="104" t="str">
        <f t="shared" si="4"/>
        <v>4</v>
      </c>
      <c r="Y10" s="104" t="str">
        <f t="shared" si="5"/>
        <v>4</v>
      </c>
      <c r="Z10" s="105" t="str">
        <f>IF((IF(Tabla2[[#This Row],[Calculo1 ]]="1",_xlfn.IFS(W10="1",IF((J10/H10)&gt;100%,100%,J10/H10),W10="2",IF((J10/N10)&gt;100%,100%,J10/N10),W10="3","0%",W10="4","0")+Tabla2[[#This Row],[ III TRIM 20217]],_xlfn.IFS(W10="1",IF((J10/H10)&gt;100%,100%,J10/H10),W10="2",IF((J10/N10)&gt;100%,100%,J10/N10),W10="3","0%",W10="4","")))=100%,100%,(IF(Tabla2[[#This Row],[Calculo1 ]]="1",_xlfn.IFS(W10="1",IF((J10/H10)&gt;100%,100%,J10/H10),W10="2",IF((J10/N10)&gt;100%,100%,J10/N10),W10="3","0%",W10="4","0")+Tabla2[[#This Row],[ III TRIM 20217]],_xlfn.IFS(W10="1",IF((J10/H10)&gt;100%,100%,J10/H10),W10="2",IF((J10/N10)&gt;100%,100%,J10/N10),W10="3","0%",W10="4",""))))</f>
        <v>0%</v>
      </c>
      <c r="AA10" s="118" t="str">
        <f t="shared" si="6"/>
        <v/>
      </c>
      <c r="AB10" s="119">
        <f>_xlfn.IFNA(INDEX(Hoja1!$C$3:$C$230,MATCH(Tabla2[[#This Row],[Calculo5]],Hoja1!$B$3:$B$230,0)),"")</f>
        <v>9.9999999999999998E-17</v>
      </c>
      <c r="AC10" s="119" t="str">
        <f t="shared" si="7"/>
        <v/>
      </c>
      <c r="AD10" s="121" t="str">
        <f t="shared" si="8"/>
        <v/>
      </c>
      <c r="AE10" s="296">
        <f>IF(IF(F10="","ESPECÍFICAR TIPO DE META",_xlfn.IFNA(_xlfn.IFS(SUM(I10:L10)=0,0%,SUM(I10:L10)&gt;0.001,(_xlfn.IFS(F10="INCREMENTO",SUM(I10:L10)/H10,F10="MANTENIMIENTO",SUM(I10:L10)/(H10*Tabla2[[#This Row],[N.X]])))),"ESPECÍFICAR TIPO DE META"))&gt;1,"100%",IF(F10="","ESPECÍFICAR TIPO DE META",_xlfn.IFNA(_xlfn.IFS(SUM(I10:L10)=0,0%,SUM(I10:L10)&gt;0.001,(_xlfn.IFS(F10="INCREMENTO",SUM(I10:L10)/H10,F10="MANTENIMIENTO",SUM(I10:L10)/(H10*Tabla2[[#This Row],[N.X]])))),"ESPECÍFICAR TIPO DE META")))</f>
        <v>0</v>
      </c>
      <c r="AF10" s="299">
        <f>'MIPG INSTITUCIONAL'!N16</f>
        <v>0</v>
      </c>
      <c r="AG10" s="293">
        <f>'MIPG INSTITUCIONAL'!O16</f>
        <v>0</v>
      </c>
      <c r="AH10" s="302" t="str">
        <f>'MIPG INSTITUCIONAL'!P16</f>
        <v xml:space="preserve">Coordinadora de Talento Humano </v>
      </c>
      <c r="AI10" s="88" t="str">
        <f>'MIPG INSTITUCIONAL'!P16</f>
        <v xml:space="preserve">Coordinadora de Talento Humano </v>
      </c>
    </row>
    <row r="11" spans="2:54" s="25" customFormat="1" ht="51" customHeight="1" thickBot="1" x14ac:dyDescent="0.3">
      <c r="B11" s="108" t="s">
        <v>25</v>
      </c>
      <c r="C11" s="111" t="s">
        <v>86</v>
      </c>
      <c r="D11" s="154" t="str">
        <f>'MIPG INSTITUCIONAL'!F17</f>
        <v>Elaborar el programa de desvinculación asistida para los Pre-Pensionados y provisionales como actividad de la planeación del talento humano de la entidad.</v>
      </c>
      <c r="E11" s="109" t="str">
        <f>'MIPG INSTITUCIONAL'!G17</f>
        <v>Programa de desvinculación asistida para los pensionados y provisionales.</v>
      </c>
      <c r="F11" s="110" t="s">
        <v>87</v>
      </c>
      <c r="G11" s="240">
        <f t="shared" si="0"/>
        <v>1</v>
      </c>
      <c r="H11" s="247">
        <f>'MIPG INSTITUCIONAL'!H17</f>
        <v>1</v>
      </c>
      <c r="I11" s="112">
        <f>'MIPG INSTITUCIONAL'!I17</f>
        <v>0</v>
      </c>
      <c r="J11" s="267"/>
      <c r="K11" s="267">
        <f>'MIPG INSTITUCIONAL'!K17</f>
        <v>0</v>
      </c>
      <c r="L11" s="268">
        <f>'MIPG INSTITUCIONAL'!L17</f>
        <v>0</v>
      </c>
      <c r="M11" s="113"/>
      <c r="N11" s="114">
        <v>1</v>
      </c>
      <c r="O11" s="114"/>
      <c r="P11" s="283"/>
      <c r="Q11" s="280" t="str">
        <f t="shared" si="1"/>
        <v>SI</v>
      </c>
      <c r="R11" s="115">
        <f>'MIPG INSTITUCIONAL'!Q17</f>
        <v>0</v>
      </c>
      <c r="S11" s="116" t="str">
        <f>'MIPG INSTITUCIONAL'!R17</f>
        <v>x</v>
      </c>
      <c r="T11" s="116">
        <f>'MIPG INSTITUCIONAL'!S17</f>
        <v>0</v>
      </c>
      <c r="U11" s="117">
        <f>'MIPG INSTITUCIONAL'!T17</f>
        <v>0</v>
      </c>
      <c r="V11" s="104" t="str">
        <f t="shared" si="2"/>
        <v>4</v>
      </c>
      <c r="W11" s="104" t="str">
        <f t="shared" si="3"/>
        <v>3</v>
      </c>
      <c r="X11" s="104" t="str">
        <f t="shared" si="4"/>
        <v>4</v>
      </c>
      <c r="Y11" s="104" t="str">
        <f t="shared" si="5"/>
        <v>4</v>
      </c>
      <c r="Z11" s="105" t="str">
        <f>IF((IF(Tabla2[[#This Row],[Calculo1 ]]="1",_xlfn.IFS(W11="1",IF((J11/H11)&gt;100%,100%,J11/H11),W11="2",IF((J11/N11)&gt;100%,100%,J11/N11),W11="3","0%",W11="4","0")+Tabla2[[#This Row],[ III TRIM 20217]],_xlfn.IFS(W11="1",IF((J11/H11)&gt;100%,100%,J11/H11),W11="2",IF((J11/N11)&gt;100%,100%,J11/N11),W11="3","0%",W11="4","")))=100%,100%,(IF(Tabla2[[#This Row],[Calculo1 ]]="1",_xlfn.IFS(W11="1",IF((J11/H11)&gt;100%,100%,J11/H11),W11="2",IF((J11/N11)&gt;100%,100%,J11/N11),W11="3","0%",W11="4","0")+Tabla2[[#This Row],[ III TRIM 20217]],_xlfn.IFS(W11="1",IF((J11/H11)&gt;100%,100%,J11/H11),W11="2",IF((J11/N11)&gt;100%,100%,J11/N11),W11="3","0%",W11="4",""))))</f>
        <v>0%</v>
      </c>
      <c r="AA11" s="118" t="str">
        <f t="shared" si="6"/>
        <v/>
      </c>
      <c r="AB11" s="119">
        <f>_xlfn.IFNA(INDEX(Hoja1!$C$3:$C$230,MATCH(Tabla2[[#This Row],[Calculo5]],Hoja1!$B$3:$B$230,0)),"")</f>
        <v>9.9999999999999998E-17</v>
      </c>
      <c r="AC11" s="119" t="str">
        <f t="shared" si="7"/>
        <v/>
      </c>
      <c r="AD11" s="121" t="str">
        <f t="shared" si="8"/>
        <v/>
      </c>
      <c r="AE11" s="296">
        <f>IF(IF(F11="","ESPECÍFICAR TIPO DE META",_xlfn.IFNA(_xlfn.IFS(SUM(I11:L11)=0,0%,SUM(I11:L11)&gt;0.001,(_xlfn.IFS(F11="INCREMENTO",SUM(I11:L11)/H11,F11="MANTENIMIENTO",SUM(I11:L11)/(H11*Tabla2[[#This Row],[N.X]])))),"ESPECÍFICAR TIPO DE META"))&gt;1,"100%",IF(F11="","ESPECÍFICAR TIPO DE META",_xlfn.IFNA(_xlfn.IFS(SUM(I11:L11)=0,0%,SUM(I11:L11)&gt;0.001,(_xlfn.IFS(F11="INCREMENTO",SUM(I11:L11)/H11,F11="MANTENIMIENTO",SUM(I11:L11)/(H11*Tabla2[[#This Row],[N.X]])))),"ESPECÍFICAR TIPO DE META")))</f>
        <v>0</v>
      </c>
      <c r="AF11" s="299">
        <f>'MIPG INSTITUCIONAL'!N17</f>
        <v>0</v>
      </c>
      <c r="AG11" s="293">
        <f>'MIPG INSTITUCIONAL'!O17</f>
        <v>0</v>
      </c>
      <c r="AH11" s="302" t="str">
        <f>'MIPG INSTITUCIONAL'!P17</f>
        <v xml:space="preserve">Coordinadora de Talento Humano </v>
      </c>
      <c r="AI11" s="88" t="str">
        <f>'MIPG INSTITUCIONAL'!P17</f>
        <v xml:space="preserve">Coordinadora de Talento Humano </v>
      </c>
    </row>
    <row r="12" spans="2:54" s="25" customFormat="1" ht="51" customHeight="1" thickBot="1" x14ac:dyDescent="0.3">
      <c r="B12" s="108" t="s">
        <v>25</v>
      </c>
      <c r="C12" s="111" t="s">
        <v>86</v>
      </c>
      <c r="D12" s="154" t="str">
        <f>'MIPG INSTITUCIONAL'!F18</f>
        <v>Estudiar las pruebas que se puedan aplicar para evaluar la idoneidad de un candidato para un cargo de libre nombramiento y remisión como de provisionalidad.</v>
      </c>
      <c r="E12" s="109" t="str">
        <f>'MIPG INSTITUCIONAL'!G18</f>
        <v xml:space="preserve">Estudio de pruebas de ingreso aplicables. </v>
      </c>
      <c r="F12" s="110" t="s">
        <v>87</v>
      </c>
      <c r="G12" s="240">
        <f t="shared" si="0"/>
        <v>1</v>
      </c>
      <c r="H12" s="247">
        <f>'MIPG INSTITUCIONAL'!H18</f>
        <v>1</v>
      </c>
      <c r="I12" s="112">
        <f>'MIPG INSTITUCIONAL'!I18</f>
        <v>0</v>
      </c>
      <c r="J12" s="267"/>
      <c r="K12" s="267">
        <f>'MIPG INSTITUCIONAL'!K18</f>
        <v>0</v>
      </c>
      <c r="L12" s="268">
        <f>'MIPG INSTITUCIONAL'!L18</f>
        <v>0</v>
      </c>
      <c r="M12" s="113"/>
      <c r="N12" s="114"/>
      <c r="O12" s="114">
        <v>1</v>
      </c>
      <c r="P12" s="283"/>
      <c r="Q12" s="280" t="str">
        <f t="shared" si="1"/>
        <v>SI</v>
      </c>
      <c r="R12" s="115">
        <f>'MIPG INSTITUCIONAL'!Q18</f>
        <v>0</v>
      </c>
      <c r="S12" s="116">
        <f>'MIPG INSTITUCIONAL'!R18</f>
        <v>0</v>
      </c>
      <c r="T12" s="116" t="str">
        <f>'MIPG INSTITUCIONAL'!S18</f>
        <v>x</v>
      </c>
      <c r="U12" s="117">
        <f>'MIPG INSTITUCIONAL'!T18</f>
        <v>0</v>
      </c>
      <c r="V12" s="104" t="str">
        <f t="shared" si="2"/>
        <v>4</v>
      </c>
      <c r="W12" s="104" t="str">
        <f t="shared" si="3"/>
        <v>4</v>
      </c>
      <c r="X12" s="104" t="str">
        <f t="shared" si="4"/>
        <v>3</v>
      </c>
      <c r="Y12" s="104" t="str">
        <f t="shared" si="5"/>
        <v>4</v>
      </c>
      <c r="Z12" s="105" t="str">
        <f>IF((IF(Tabla2[[#This Row],[Calculo1 ]]="1",_xlfn.IFS(W12="1",IF((J12/H12)&gt;100%,100%,J12/H12),W12="2",IF((J12/N12)&gt;100%,100%,J12/N12),W12="3","0%",W12="4","0")+Tabla2[[#This Row],[ III TRIM 20217]],_xlfn.IFS(W12="1",IF((J12/H12)&gt;100%,100%,J12/H12),W12="2",IF((J12/N12)&gt;100%,100%,J12/N12),W12="3","0%",W12="4","")))=100%,100%,(IF(Tabla2[[#This Row],[Calculo1 ]]="1",_xlfn.IFS(W12="1",IF((J12/H12)&gt;100%,100%,J12/H12),W12="2",IF((J12/N12)&gt;100%,100%,J12/N12),W12="3","0%",W12="4","0")+Tabla2[[#This Row],[ III TRIM 20217]],_xlfn.IFS(W12="1",IF((J12/H12)&gt;100%,100%,J12/H12),W12="2",IF((J12/N12)&gt;100%,100%,J12/N12),W12="3","0%",W12="4",""))))</f>
        <v/>
      </c>
      <c r="AA12" s="118" t="str">
        <f t="shared" si="6"/>
        <v/>
      </c>
      <c r="AB12" s="119" t="str">
        <f>_xlfn.IFNA(INDEX(Hoja1!$C$3:$C$230,MATCH(Tabla2[[#This Row],[Calculo5]],Hoja1!$B$3:$B$230,0)),"")</f>
        <v/>
      </c>
      <c r="AC12" s="119" t="str">
        <f t="shared" si="7"/>
        <v>0%</v>
      </c>
      <c r="AD12" s="121" t="str">
        <f t="shared" si="8"/>
        <v/>
      </c>
      <c r="AE12" s="296">
        <f>IF(IF(F12="","ESPECÍFICAR TIPO DE META",_xlfn.IFNA(_xlfn.IFS(SUM(I12:L12)=0,0%,SUM(I12:L12)&gt;0.001,(_xlfn.IFS(F12="INCREMENTO",SUM(I12:L12)/H12,F12="MANTENIMIENTO",SUM(I12:L12)/(H12*Tabla2[[#This Row],[N.X]])))),"ESPECÍFICAR TIPO DE META"))&gt;1,"100%",IF(F12="","ESPECÍFICAR TIPO DE META",_xlfn.IFNA(_xlfn.IFS(SUM(I12:L12)=0,0%,SUM(I12:L12)&gt;0.001,(_xlfn.IFS(F12="INCREMENTO",SUM(I12:L12)/H12,F12="MANTENIMIENTO",SUM(I12:L12)/(H12*Tabla2[[#This Row],[N.X]])))),"ESPECÍFICAR TIPO DE META")))</f>
        <v>0</v>
      </c>
      <c r="AF12" s="299">
        <f>'MIPG INSTITUCIONAL'!N18</f>
        <v>0</v>
      </c>
      <c r="AG12" s="293">
        <f>'MIPG INSTITUCIONAL'!O18</f>
        <v>0</v>
      </c>
      <c r="AH12" s="302" t="str">
        <f>'MIPG INSTITUCIONAL'!P18</f>
        <v xml:space="preserve">Coordinadora de Talento Humano </v>
      </c>
      <c r="AI12" s="88" t="str">
        <f>'MIPG INSTITUCIONAL'!P18</f>
        <v xml:space="preserve">Coordinadora de Talento Humano </v>
      </c>
    </row>
    <row r="13" spans="2:54" s="25" customFormat="1" ht="51" customHeight="1" thickBot="1" x14ac:dyDescent="0.3">
      <c r="B13" s="108" t="s">
        <v>25</v>
      </c>
      <c r="C13" s="111" t="s">
        <v>86</v>
      </c>
      <c r="D13" s="154" t="str">
        <f>'MIPG INSTITUCIONAL'!F19</f>
        <v>Realizar un análisis de los resultados de la evaluación del desempeño anual y compararla junto con planeación estratégica con los resultados de las metas del plan de acción institucional.</v>
      </c>
      <c r="E13" s="109" t="str">
        <f>'MIPG INSTITUCIONAL'!G19</f>
        <v>Informe de análisis de los resultados de la evaluación del desempeño elaborado.</v>
      </c>
      <c r="F13" s="110" t="s">
        <v>87</v>
      </c>
      <c r="G13" s="241">
        <f t="shared" si="0"/>
        <v>2</v>
      </c>
      <c r="H13" s="247">
        <f>'MIPG INSTITUCIONAL'!H19</f>
        <v>2</v>
      </c>
      <c r="I13" s="112">
        <f>'MIPG INSTITUCIONAL'!I19</f>
        <v>0</v>
      </c>
      <c r="J13" s="267">
        <f>'MIPG INSTITUCIONAL'!J19</f>
        <v>1</v>
      </c>
      <c r="K13" s="267">
        <f>'MIPG INSTITUCIONAL'!K19</f>
        <v>0</v>
      </c>
      <c r="L13" s="268">
        <f>'MIPG INSTITUCIONAL'!L19</f>
        <v>0</v>
      </c>
      <c r="M13" s="113"/>
      <c r="N13" s="114">
        <v>1</v>
      </c>
      <c r="O13" s="114"/>
      <c r="P13" s="283">
        <v>1</v>
      </c>
      <c r="Q13" s="280" t="str">
        <f>_xlfn.IFNA(IF(_xlfn.IFS(F13="MANTENIMIENTO",SUM(M13:P13)/G13,F13="INCREMENTO",SUM(M13:P13))=H13,"SI",""),"")</f>
        <v>SI</v>
      </c>
      <c r="R13" s="115">
        <f>'MIPG INSTITUCIONAL'!Q19</f>
        <v>0</v>
      </c>
      <c r="S13" s="116" t="str">
        <f>'MIPG INSTITUCIONAL'!R19</f>
        <v>x</v>
      </c>
      <c r="T13" s="116">
        <f>'MIPG INSTITUCIONAL'!S19</f>
        <v>0</v>
      </c>
      <c r="U13" s="117" t="str">
        <f>'MIPG INSTITUCIONAL'!T19</f>
        <v>x</v>
      </c>
      <c r="V13" s="104" t="str">
        <f t="shared" si="2"/>
        <v>4</v>
      </c>
      <c r="W13" s="104" t="str">
        <f t="shared" si="3"/>
        <v>2</v>
      </c>
      <c r="X13" s="104" t="str">
        <f t="shared" si="4"/>
        <v>4</v>
      </c>
      <c r="Y13" s="104" t="str">
        <f t="shared" si="5"/>
        <v>3</v>
      </c>
      <c r="Z13" s="105">
        <f>IF((IF(Tabla2[[#This Row],[Calculo1 ]]="1",_xlfn.IFS(W13="1",IF((J13/H13)&gt;100%,100%,J13/H13),W13="2",IF((J13/N13)&gt;100%,100%,J13/N13),W13="3","0%",W13="4","0")+Tabla2[[#This Row],[ III TRIM 20217]],_xlfn.IFS(W13="1",IF((J13/H13)&gt;100%,100%,J13/H13),W13="2",IF((J13/N13)&gt;100%,100%,J13/N13),W13="3","0%",W13="4","")))=100%,100%,(IF(Tabla2[[#This Row],[Calculo1 ]]="1",_xlfn.IFS(W13="1",IF((J13/H13)&gt;100%,100%,J13/H13),W13="2",IF((J13/N13)&gt;100%,100%,J13/N13),W13="3","0%",W13="4","0")+Tabla2[[#This Row],[ III TRIM 20217]],_xlfn.IFS(W13="1",IF((J13/H13)&gt;100%,100%,J13/H13),W13="2",IF((J13/N13)&gt;100%,100%,J13/N13),W13="3","0%",W13="4",""))))</f>
        <v>1</v>
      </c>
      <c r="AA13" s="118" t="str">
        <f t="shared" si="6"/>
        <v/>
      </c>
      <c r="AB13" s="119">
        <f>_xlfn.IFNA(INDEX(Hoja1!$C$3:$C$230,MATCH(Tabla2[[#This Row],[Calculo5]],Hoja1!$B$3:$B$230,0)),"")</f>
        <v>1</v>
      </c>
      <c r="AC13" s="119" t="str">
        <f t="shared" si="7"/>
        <v/>
      </c>
      <c r="AD13" s="121" t="str">
        <f t="shared" si="8"/>
        <v>0%</v>
      </c>
      <c r="AE13" s="296">
        <f>IF(IF(F13="","ESPECÍFICAR TIPO DE META",_xlfn.IFNA(_xlfn.IFS(SUM(I13:L13)=0,0%,SUM(I13:L13)&gt;0.001,(_xlfn.IFS(F13="INCREMENTO",SUM(I13:L13)/H13,F13="MANTENIMIENTO",SUM(I13:L13)/(H13*Tabla2[[#This Row],[N.X]])))),"ESPECÍFICAR TIPO DE META"))&gt;1,"100%",IF(F13="","ESPECÍFICAR TIPO DE META",_xlfn.IFNA(_xlfn.IFS(SUM(I13:L13)=0,0%,SUM(I13:L13)&gt;0.001,(_xlfn.IFS(F13="INCREMENTO",SUM(I13:L13)/H13,F13="MANTENIMIENTO",SUM(I13:L13)/(H13*Tabla2[[#This Row],[N.X]])))),"ESPECÍFICAR TIPO DE META")))</f>
        <v>0.5</v>
      </c>
      <c r="AF13" s="299">
        <f>'MIPG INSTITUCIONAL'!N19</f>
        <v>0</v>
      </c>
      <c r="AG13" s="293">
        <f>'MIPG INSTITUCIONAL'!O19</f>
        <v>0</v>
      </c>
      <c r="AH13" s="302" t="str">
        <f>'MIPG INSTITUCIONAL'!P19</f>
        <v xml:space="preserve">Coordinadora de Talento Humano </v>
      </c>
      <c r="AI13" s="88" t="str">
        <f>'MIPG INSTITUCIONAL'!P19</f>
        <v xml:space="preserve">Coordinadora de Talento Humano </v>
      </c>
    </row>
    <row r="14" spans="2:54" s="25" customFormat="1" ht="51" customHeight="1" thickBot="1" x14ac:dyDescent="0.3">
      <c r="B14" s="108" t="s">
        <v>25</v>
      </c>
      <c r="C14" s="111" t="s">
        <v>26</v>
      </c>
      <c r="D14" s="154" t="str">
        <f>'MIPG INSTITUCIONAL'!F20</f>
        <v>Elaborar un protocolo de atención a los servidores públicos frente a los casos de acoso laboral y sexual.</v>
      </c>
      <c r="E14" s="109" t="str">
        <f>'MIPG INSTITUCIONAL'!G20</f>
        <v>Protocolo de atención a los servidores públicos frente a los casos de acoso laboral y sexual.</v>
      </c>
      <c r="F14" s="110" t="s">
        <v>87</v>
      </c>
      <c r="G14" s="241">
        <f t="shared" si="0"/>
        <v>1</v>
      </c>
      <c r="H14" s="247">
        <f>'MIPG INSTITUCIONAL'!H20</f>
        <v>1</v>
      </c>
      <c r="I14" s="112">
        <f>'MIPG INSTITUCIONAL'!I20</f>
        <v>0</v>
      </c>
      <c r="J14" s="267"/>
      <c r="K14" s="267">
        <f>'MIPG INSTITUCIONAL'!K20</f>
        <v>0</v>
      </c>
      <c r="L14" s="268">
        <f>'MIPG INSTITUCIONAL'!L20</f>
        <v>0</v>
      </c>
      <c r="M14" s="113"/>
      <c r="N14" s="114">
        <v>1</v>
      </c>
      <c r="O14" s="114"/>
      <c r="P14" s="283"/>
      <c r="Q14" s="280" t="str">
        <f t="shared" si="1"/>
        <v>SI</v>
      </c>
      <c r="R14" s="115">
        <f>'MIPG INSTITUCIONAL'!Q20</f>
        <v>0</v>
      </c>
      <c r="S14" s="116" t="str">
        <f>'MIPG INSTITUCIONAL'!R20</f>
        <v>x</v>
      </c>
      <c r="T14" s="116">
        <f>'MIPG INSTITUCIONAL'!S20</f>
        <v>0</v>
      </c>
      <c r="U14" s="117">
        <f>'MIPG INSTITUCIONAL'!T20</f>
        <v>0</v>
      </c>
      <c r="V14" s="104" t="str">
        <f t="shared" si="2"/>
        <v>4</v>
      </c>
      <c r="W14" s="104" t="str">
        <f t="shared" si="3"/>
        <v>3</v>
      </c>
      <c r="X14" s="104" t="str">
        <f t="shared" si="4"/>
        <v>4</v>
      </c>
      <c r="Y14" s="104" t="str">
        <f t="shared" si="5"/>
        <v>4</v>
      </c>
      <c r="Z14" s="105" t="str">
        <f>IF((IF(Tabla2[[#This Row],[Calculo1 ]]="1",_xlfn.IFS(W14="1",IF((J14/H14)&gt;100%,100%,J14/H14),W14="2",IF((J14/N14)&gt;100%,100%,J14/N14),W14="3","0%",W14="4","0")+Tabla2[[#This Row],[ III TRIM 20217]],_xlfn.IFS(W14="1",IF((J14/H14)&gt;100%,100%,J14/H14),W14="2",IF((J14/N14)&gt;100%,100%,J14/N14),W14="3","0%",W14="4","")))=100%,100%,(IF(Tabla2[[#This Row],[Calculo1 ]]="1",_xlfn.IFS(W14="1",IF((J14/H14)&gt;100%,100%,J14/H14),W14="2",IF((J14/N14)&gt;100%,100%,J14/N14),W14="3","0%",W14="4","0")+Tabla2[[#This Row],[ III TRIM 20217]],_xlfn.IFS(W14="1",IF((J14/H14)&gt;100%,100%,J14/H14),W14="2",IF((J14/N14)&gt;100%,100%,J14/N14),W14="3","0%",W14="4",""))))</f>
        <v>0%</v>
      </c>
      <c r="AA14" s="118" t="str">
        <f t="shared" si="6"/>
        <v/>
      </c>
      <c r="AB14" s="119">
        <f>_xlfn.IFNA(INDEX(Hoja1!$C$3:$C$230,MATCH(Tabla2[[#This Row],[Calculo5]],Hoja1!$B$3:$B$230,0)),"")</f>
        <v>9.9999999999999998E-17</v>
      </c>
      <c r="AC14" s="119" t="str">
        <f t="shared" si="7"/>
        <v/>
      </c>
      <c r="AD14" s="121" t="str">
        <f t="shared" si="8"/>
        <v/>
      </c>
      <c r="AE14" s="296">
        <f>IF(IF(F14="","ESPECÍFICAR TIPO DE META",_xlfn.IFNA(_xlfn.IFS(SUM(I14:L14)=0,0%,SUM(I14:L14)&gt;0.001,(_xlfn.IFS(F14="INCREMENTO",SUM(I14:L14)/H14,F14="MANTENIMIENTO",SUM(I14:L14)/(H14*Tabla2[[#This Row],[N.X]])))),"ESPECÍFICAR TIPO DE META"))&gt;1,"100%",IF(F14="","ESPECÍFICAR TIPO DE META",_xlfn.IFNA(_xlfn.IFS(SUM(I14:L14)=0,0%,SUM(I14:L14)&gt;0.001,(_xlfn.IFS(F14="INCREMENTO",SUM(I14:L14)/H14,F14="MANTENIMIENTO",SUM(I14:L14)/(H14*Tabla2[[#This Row],[N.X]])))),"ESPECÍFICAR TIPO DE META")))</f>
        <v>0</v>
      </c>
      <c r="AF14" s="299">
        <f>'MIPG INSTITUCIONAL'!N20</f>
        <v>0</v>
      </c>
      <c r="AG14" s="293">
        <f>'MIPG INSTITUCIONAL'!O20</f>
        <v>0</v>
      </c>
      <c r="AH14" s="302" t="str">
        <f>'MIPG INSTITUCIONAL'!P20</f>
        <v xml:space="preserve">Coordinadora de Talento Humano </v>
      </c>
      <c r="AI14" s="88" t="str">
        <f>'MIPG INSTITUCIONAL'!P20</f>
        <v xml:space="preserve">Coordinadora de Talento Humano </v>
      </c>
    </row>
    <row r="15" spans="2:54" s="25" customFormat="1" ht="57.95" customHeight="1" thickBot="1" x14ac:dyDescent="0.3">
      <c r="B15" s="108" t="s">
        <v>25</v>
      </c>
      <c r="C15" s="111" t="s">
        <v>26</v>
      </c>
      <c r="D15" s="154" t="str">
        <f>'MIPG INSTITUCIONAL'!F21</f>
        <v>Elaborar el plan de bienestar social laboral  según las necesidades personales, sociales, económicas y culturales de la Dirección de Tránsito de Bucaramanga para la vigencia 2022</v>
      </c>
      <c r="E15" s="109" t="str">
        <f>'MIPG INSTITUCIONAL'!G21</f>
        <v>Plan de bienestar social laboral cumpliento con cada uno de los parámetros para la vigencia 2022.</v>
      </c>
      <c r="F15" s="110" t="s">
        <v>87</v>
      </c>
      <c r="G15" s="241">
        <f t="shared" si="0"/>
        <v>1</v>
      </c>
      <c r="H15" s="247">
        <f>'MIPG INSTITUCIONAL'!H21</f>
        <v>1</v>
      </c>
      <c r="I15" s="112">
        <f>'MIPG INSTITUCIONAL'!I21</f>
        <v>0</v>
      </c>
      <c r="J15" s="267">
        <f>'MIPG INSTITUCIONAL'!J21</f>
        <v>0</v>
      </c>
      <c r="K15" s="267">
        <f>'MIPG INSTITUCIONAL'!K21</f>
        <v>0</v>
      </c>
      <c r="L15" s="268">
        <f>'MIPG INSTITUCIONAL'!L21</f>
        <v>0</v>
      </c>
      <c r="M15" s="113"/>
      <c r="N15" s="114"/>
      <c r="O15" s="114">
        <v>1</v>
      </c>
      <c r="P15" s="283"/>
      <c r="Q15" s="280" t="str">
        <f t="shared" si="1"/>
        <v>SI</v>
      </c>
      <c r="R15" s="115">
        <f>'MIPG INSTITUCIONAL'!Q21</f>
        <v>0</v>
      </c>
      <c r="S15" s="116">
        <f>'MIPG INSTITUCIONAL'!R21</f>
        <v>0</v>
      </c>
      <c r="T15" s="116" t="str">
        <f>'MIPG INSTITUCIONAL'!S21</f>
        <v>x</v>
      </c>
      <c r="U15" s="117">
        <f>'MIPG INSTITUCIONAL'!T21</f>
        <v>0</v>
      </c>
      <c r="V15" s="104" t="str">
        <f t="shared" si="2"/>
        <v>4</v>
      </c>
      <c r="W15" s="104" t="str">
        <f t="shared" si="3"/>
        <v>4</v>
      </c>
      <c r="X15" s="104" t="str">
        <f t="shared" si="4"/>
        <v>3</v>
      </c>
      <c r="Y15" s="104" t="str">
        <f t="shared" si="5"/>
        <v>4</v>
      </c>
      <c r="Z15" s="105" t="str">
        <f>IF((IF(Tabla2[[#This Row],[Calculo1 ]]="1",_xlfn.IFS(W15="1",IF((J15/H15)&gt;100%,100%,J15/H15),W15="2",IF((J15/N15)&gt;100%,100%,J15/N15),W15="3","0%",W15="4","0")+Tabla2[[#This Row],[ III TRIM 20217]],_xlfn.IFS(W15="1",IF((J15/H15)&gt;100%,100%,J15/H15),W15="2",IF((J15/N15)&gt;100%,100%,J15/N15),W15="3","0%",W15="4","")))=100%,100%,(IF(Tabla2[[#This Row],[Calculo1 ]]="1",_xlfn.IFS(W15="1",IF((J15/H15)&gt;100%,100%,J15/H15),W15="2",IF((J15/N15)&gt;100%,100%,J15/N15),W15="3","0%",W15="4","0")+Tabla2[[#This Row],[ III TRIM 20217]],_xlfn.IFS(W15="1",IF((J15/H15)&gt;100%,100%,J15/H15),W15="2",IF((J15/N15)&gt;100%,100%,J15/N15),W15="3","0%",W15="4",""))))</f>
        <v/>
      </c>
      <c r="AA15" s="118" t="str">
        <f t="shared" si="6"/>
        <v/>
      </c>
      <c r="AB15" s="119" t="str">
        <f>_xlfn.IFNA(INDEX(Hoja1!$C$3:$C$230,MATCH(Tabla2[[#This Row],[Calculo5]],Hoja1!$B$3:$B$230,0)),"")</f>
        <v/>
      </c>
      <c r="AC15" s="119" t="str">
        <f t="shared" si="7"/>
        <v>0%</v>
      </c>
      <c r="AD15" s="121" t="str">
        <f t="shared" si="8"/>
        <v/>
      </c>
      <c r="AE15" s="296">
        <f>IF(IF(F15="","ESPECÍFICAR TIPO DE META",_xlfn.IFNA(_xlfn.IFS(SUM(I15:L15)=0,0%,SUM(I15:L15)&gt;0.001,(_xlfn.IFS(F15="INCREMENTO",SUM(I15:L15)/H15,F15="MANTENIMIENTO",SUM(I15:L15)/(H15*Tabla2[[#This Row],[N.X]])))),"ESPECÍFICAR TIPO DE META"))&gt;1,"100%",IF(F15="","ESPECÍFICAR TIPO DE META",_xlfn.IFNA(_xlfn.IFS(SUM(I15:L15)=0,0%,SUM(I15:L15)&gt;0.001,(_xlfn.IFS(F15="INCREMENTO",SUM(I15:L15)/H15,F15="MANTENIMIENTO",SUM(I15:L15)/(H15*Tabla2[[#This Row],[N.X]])))),"ESPECÍFICAR TIPO DE META")))</f>
        <v>0</v>
      </c>
      <c r="AF15" s="299">
        <f>'MIPG INSTITUCIONAL'!N21</f>
        <v>0</v>
      </c>
      <c r="AG15" s="293">
        <f>'MIPG INSTITUCIONAL'!O21</f>
        <v>0</v>
      </c>
      <c r="AH15" s="302" t="str">
        <f>'MIPG INSTITUCIONAL'!P21</f>
        <v xml:space="preserve">Coordinadora de Talento Humano </v>
      </c>
      <c r="AI15" s="88" t="str">
        <f>'MIPG INSTITUCIONAL'!P21</f>
        <v xml:space="preserve">Coordinadora de Talento Humano </v>
      </c>
    </row>
    <row r="16" spans="2:54" s="25" customFormat="1" ht="51" customHeight="1" thickBot="1" x14ac:dyDescent="0.3">
      <c r="B16" s="108" t="s">
        <v>25</v>
      </c>
      <c r="C16" s="111" t="s">
        <v>26</v>
      </c>
      <c r="D16" s="154" t="str">
        <f>'MIPG INSTITUCIONAL'!F22</f>
        <v>Elaborar Procedimiento para derechos preferenciales (Encargos)</v>
      </c>
      <c r="E16" s="109" t="str">
        <f>'MIPG INSTITUCIONAL'!G22</f>
        <v xml:space="preserve">Procedimiento para derechos preferenciales (Encargos) </v>
      </c>
      <c r="F16" s="110" t="s">
        <v>87</v>
      </c>
      <c r="G16" s="240">
        <f t="shared" si="0"/>
        <v>1</v>
      </c>
      <c r="H16" s="247">
        <f>'MIPG INSTITUCIONAL'!H22</f>
        <v>1</v>
      </c>
      <c r="I16" s="112">
        <f>'MIPG INSTITUCIONAL'!I22</f>
        <v>0</v>
      </c>
      <c r="J16" s="267">
        <f>'MIPG INSTITUCIONAL'!J22</f>
        <v>0</v>
      </c>
      <c r="K16" s="267">
        <f>'MIPG INSTITUCIONAL'!K22</f>
        <v>0</v>
      </c>
      <c r="L16" s="268">
        <f>'MIPG INSTITUCIONAL'!L22</f>
        <v>0</v>
      </c>
      <c r="M16" s="113"/>
      <c r="N16" s="114"/>
      <c r="O16" s="114">
        <v>1</v>
      </c>
      <c r="P16" s="283"/>
      <c r="Q16" s="280" t="str">
        <f t="shared" si="1"/>
        <v>SI</v>
      </c>
      <c r="R16" s="115">
        <f>'MIPG INSTITUCIONAL'!Q22</f>
        <v>0</v>
      </c>
      <c r="S16" s="116">
        <f>'MIPG INSTITUCIONAL'!R22</f>
        <v>0</v>
      </c>
      <c r="T16" s="116" t="str">
        <f>'MIPG INSTITUCIONAL'!S22</f>
        <v>x</v>
      </c>
      <c r="U16" s="117">
        <f>'MIPG INSTITUCIONAL'!T22</f>
        <v>0</v>
      </c>
      <c r="V16" s="104" t="str">
        <f t="shared" si="2"/>
        <v>4</v>
      </c>
      <c r="W16" s="104" t="str">
        <f t="shared" si="3"/>
        <v>4</v>
      </c>
      <c r="X16" s="104" t="str">
        <f t="shared" si="4"/>
        <v>3</v>
      </c>
      <c r="Y16" s="104" t="str">
        <f t="shared" si="5"/>
        <v>4</v>
      </c>
      <c r="Z16" s="105" t="str">
        <f>IF((IF(Tabla2[[#This Row],[Calculo1 ]]="1",_xlfn.IFS(W16="1",IF((J16/H16)&gt;100%,100%,J16/H16),W16="2",IF((J16/N16)&gt;100%,100%,J16/N16),W16="3","0%",W16="4","0")+Tabla2[[#This Row],[ III TRIM 20217]],_xlfn.IFS(W16="1",IF((J16/H16)&gt;100%,100%,J16/H16),W16="2",IF((J16/N16)&gt;100%,100%,J16/N16),W16="3","0%",W16="4","")))=100%,100%,(IF(Tabla2[[#This Row],[Calculo1 ]]="1",_xlfn.IFS(W16="1",IF((J16/H16)&gt;100%,100%,J16/H16),W16="2",IF((J16/N16)&gt;100%,100%,J16/N16),W16="3","0%",W16="4","0")+Tabla2[[#This Row],[ III TRIM 20217]],_xlfn.IFS(W16="1",IF((J16/H16)&gt;100%,100%,J16/H16),W16="2",IF((J16/N16)&gt;100%,100%,J16/N16),W16="3","0%",W16="4",""))))</f>
        <v/>
      </c>
      <c r="AA16" s="118" t="str">
        <f t="shared" si="6"/>
        <v/>
      </c>
      <c r="AB16" s="119" t="str">
        <f>_xlfn.IFNA(INDEX(Hoja1!$C$3:$C$230,MATCH(Tabla2[[#This Row],[Calculo5]],Hoja1!$B$3:$B$230,0)),"")</f>
        <v/>
      </c>
      <c r="AC16" s="119" t="str">
        <f t="shared" si="7"/>
        <v>0%</v>
      </c>
      <c r="AD16" s="121" t="str">
        <f t="shared" si="8"/>
        <v/>
      </c>
      <c r="AE16" s="296">
        <f>IF(IF(F16="","ESPECÍFICAR TIPO DE META",_xlfn.IFNA(_xlfn.IFS(SUM(I16:L16)=0,0%,SUM(I16:L16)&gt;0.001,(_xlfn.IFS(F16="INCREMENTO",SUM(I16:L16)/H16,F16="MANTENIMIENTO",SUM(I16:L16)/(H16*Tabla2[[#This Row],[N.X]])))),"ESPECÍFICAR TIPO DE META"))&gt;1,"100%",IF(F16="","ESPECÍFICAR TIPO DE META",_xlfn.IFNA(_xlfn.IFS(SUM(I16:L16)=0,0%,SUM(I16:L16)&gt;0.001,(_xlfn.IFS(F16="INCREMENTO",SUM(I16:L16)/H16,F16="MANTENIMIENTO",SUM(I16:L16)/(H16*Tabla2[[#This Row],[N.X]])))),"ESPECÍFICAR TIPO DE META")))</f>
        <v>0</v>
      </c>
      <c r="AF16" s="299">
        <f>'MIPG INSTITUCIONAL'!N22</f>
        <v>0</v>
      </c>
      <c r="AG16" s="293">
        <f>'MIPG INSTITUCIONAL'!O22</f>
        <v>0</v>
      </c>
      <c r="AH16" s="302" t="str">
        <f>'MIPG INSTITUCIONAL'!P22</f>
        <v xml:space="preserve">Coordinadora de Talento Humano </v>
      </c>
      <c r="AI16" s="88" t="str">
        <f>'MIPG INSTITUCIONAL'!P22</f>
        <v xml:space="preserve">Coordinadora de Talento Humano </v>
      </c>
    </row>
    <row r="17" spans="2:35" s="25" customFormat="1" ht="51" customHeight="1" thickBot="1" x14ac:dyDescent="0.3">
      <c r="B17" s="108" t="s">
        <v>27</v>
      </c>
      <c r="C17" s="111" t="s">
        <v>89</v>
      </c>
      <c r="D17" s="154" t="str">
        <f>'MIPG INSTITUCIONAL'!F23</f>
        <v>Implementar el programa de estado joven en la entidad.</v>
      </c>
      <c r="E17" s="109" t="str">
        <f>'MIPG INSTITUCIONAL'!G23</f>
        <v>Programa de estado joven implementado.</v>
      </c>
      <c r="F17" s="110" t="s">
        <v>87</v>
      </c>
      <c r="G17" s="242">
        <f t="shared" si="0"/>
        <v>1</v>
      </c>
      <c r="H17" s="247">
        <f>'MIPG INSTITUCIONAL'!H23</f>
        <v>1</v>
      </c>
      <c r="I17" s="120">
        <f>'MIPG INSTITUCIONAL'!I23</f>
        <v>0</v>
      </c>
      <c r="J17" s="267">
        <f>'MIPG INSTITUCIONAL'!J23</f>
        <v>0</v>
      </c>
      <c r="K17" s="267">
        <f>'MIPG INSTITUCIONAL'!K23</f>
        <v>0</v>
      </c>
      <c r="L17" s="268">
        <f>'MIPG INSTITUCIONAL'!L23</f>
        <v>0</v>
      </c>
      <c r="M17" s="113"/>
      <c r="N17" s="114"/>
      <c r="O17" s="114">
        <v>1</v>
      </c>
      <c r="P17" s="283"/>
      <c r="Q17" s="280" t="str">
        <f t="shared" si="1"/>
        <v>SI</v>
      </c>
      <c r="R17" s="115">
        <f>'MIPG INSTITUCIONAL'!Q23</f>
        <v>0</v>
      </c>
      <c r="S17" s="116">
        <f>'MIPG INSTITUCIONAL'!R23</f>
        <v>0</v>
      </c>
      <c r="T17" s="116" t="str">
        <f>'MIPG INSTITUCIONAL'!S23</f>
        <v>x</v>
      </c>
      <c r="U17" s="117">
        <f>'MIPG INSTITUCIONAL'!T23</f>
        <v>0</v>
      </c>
      <c r="V17" s="104" t="str">
        <f t="shared" si="2"/>
        <v>4</v>
      </c>
      <c r="W17" s="104" t="str">
        <f t="shared" si="3"/>
        <v>4</v>
      </c>
      <c r="X17" s="104" t="str">
        <f t="shared" si="4"/>
        <v>3</v>
      </c>
      <c r="Y17" s="104" t="str">
        <f t="shared" si="5"/>
        <v>4</v>
      </c>
      <c r="Z17" s="105" t="str">
        <f>IF((IF(Tabla2[[#This Row],[Calculo1 ]]="1",_xlfn.IFS(W17="1",IF((J17/H17)&gt;100%,100%,J17/H17),W17="2",IF((J17/N17)&gt;100%,100%,J17/N17),W17="3","0%",W17="4","0")+Tabla2[[#This Row],[ III TRIM 20217]],_xlfn.IFS(W17="1",IF((J17/H17)&gt;100%,100%,J17/H17),W17="2",IF((J17/N17)&gt;100%,100%,J17/N17),W17="3","0%",W17="4","")))=100%,100%,(IF(Tabla2[[#This Row],[Calculo1 ]]="1",_xlfn.IFS(W17="1",IF((J17/H17)&gt;100%,100%,J17/H17),W17="2",IF((J17/N17)&gt;100%,100%,J17/N17),W17="3","0%",W17="4","0")+Tabla2[[#This Row],[ III TRIM 20217]],_xlfn.IFS(W17="1",IF((J17/H17)&gt;100%,100%,J17/H17),W17="2",IF((J17/N17)&gt;100%,100%,J17/N17),W17="3","0%",W17="4",""))))</f>
        <v/>
      </c>
      <c r="AA17" s="118" t="str">
        <f t="shared" si="6"/>
        <v/>
      </c>
      <c r="AB17" s="119" t="str">
        <f>_xlfn.IFNA(INDEX(Hoja1!$C$3:$C$230,MATCH(Tabla2[[#This Row],[Calculo5]],Hoja1!$B$3:$B$230,0)),"")</f>
        <v/>
      </c>
      <c r="AC17" s="119" t="str">
        <f t="shared" si="7"/>
        <v>0%</v>
      </c>
      <c r="AD17" s="121" t="str">
        <f t="shared" si="8"/>
        <v/>
      </c>
      <c r="AE17" s="296">
        <f>IF(IF(F17="","ESPECÍFICAR TIPO DE META",_xlfn.IFNA(_xlfn.IFS(SUM(I17:L17)=0,0%,SUM(I17:L17)&gt;0.001,(_xlfn.IFS(F17="INCREMENTO",SUM(I17:L17)/H17,F17="MANTENIMIENTO",SUM(I17:L17)/(H17*Tabla2[[#This Row],[N.X]])))),"ESPECÍFICAR TIPO DE META"))&gt;1,"100%",IF(F17="","ESPECÍFICAR TIPO DE META",_xlfn.IFNA(_xlfn.IFS(SUM(I17:L17)=0,0%,SUM(I17:L17)&gt;0.001,(_xlfn.IFS(F17="INCREMENTO",SUM(I17:L17)/H17,F17="MANTENIMIENTO",SUM(I17:L17)/(H17*Tabla2[[#This Row],[N.X]])))),"ESPECÍFICAR TIPO DE META")))</f>
        <v>0</v>
      </c>
      <c r="AF17" s="299">
        <f>'MIPG INSTITUCIONAL'!N23</f>
        <v>0</v>
      </c>
      <c r="AG17" s="293">
        <f>'MIPG INSTITUCIONAL'!O23</f>
        <v>0</v>
      </c>
      <c r="AH17" s="302" t="str">
        <f>'MIPG INSTITUCIONAL'!P23</f>
        <v xml:space="preserve">Coordinadora de Talento Humano </v>
      </c>
      <c r="AI17" s="88" t="str">
        <f>'MIPG INSTITUCIONAL'!P23</f>
        <v xml:space="preserve">Coordinadora de Talento Humano </v>
      </c>
    </row>
    <row r="18" spans="2:35" s="25" customFormat="1" ht="51" customHeight="1" thickBot="1" x14ac:dyDescent="0.3">
      <c r="B18" s="108" t="s">
        <v>27</v>
      </c>
      <c r="C18" s="111" t="s">
        <v>89</v>
      </c>
      <c r="D18" s="154" t="str">
        <f>'MIPG INSTITUCIONAL'!F24</f>
        <v>Socializar el programa Servimos en la entidad.</v>
      </c>
      <c r="E18" s="109" t="str">
        <f>'MIPG INSTITUCIONAL'!G24</f>
        <v>Programa Servimos en la entidad socializado.</v>
      </c>
      <c r="F18" s="110" t="s">
        <v>87</v>
      </c>
      <c r="G18" s="242">
        <f t="shared" si="0"/>
        <v>1</v>
      </c>
      <c r="H18" s="247">
        <f>'MIPG INSTITUCIONAL'!H24</f>
        <v>1</v>
      </c>
      <c r="I18" s="120">
        <f>'MIPG INSTITUCIONAL'!I24</f>
        <v>0</v>
      </c>
      <c r="J18" s="267">
        <f>'MIPG INSTITUCIONAL'!J24</f>
        <v>0</v>
      </c>
      <c r="K18" s="267">
        <f>'MIPG INSTITUCIONAL'!K24</f>
        <v>0</v>
      </c>
      <c r="L18" s="268">
        <f>'MIPG INSTITUCIONAL'!L24</f>
        <v>0</v>
      </c>
      <c r="M18" s="113"/>
      <c r="N18" s="114"/>
      <c r="O18" s="114">
        <v>1</v>
      </c>
      <c r="P18" s="283"/>
      <c r="Q18" s="280" t="str">
        <f t="shared" si="1"/>
        <v>SI</v>
      </c>
      <c r="R18" s="115">
        <f>'MIPG INSTITUCIONAL'!Q24</f>
        <v>0</v>
      </c>
      <c r="S18" s="116">
        <f>'MIPG INSTITUCIONAL'!R24</f>
        <v>0</v>
      </c>
      <c r="T18" s="116" t="str">
        <f>'MIPG INSTITUCIONAL'!S24</f>
        <v>x</v>
      </c>
      <c r="U18" s="117">
        <f>'MIPG INSTITUCIONAL'!T24</f>
        <v>0</v>
      </c>
      <c r="V18" s="104" t="str">
        <f t="shared" si="2"/>
        <v>4</v>
      </c>
      <c r="W18" s="104" t="str">
        <f t="shared" si="3"/>
        <v>4</v>
      </c>
      <c r="X18" s="104" t="str">
        <f t="shared" si="4"/>
        <v>3</v>
      </c>
      <c r="Y18" s="104" t="str">
        <f t="shared" si="5"/>
        <v>4</v>
      </c>
      <c r="Z18" s="105" t="str">
        <f>IF((IF(Tabla2[[#This Row],[Calculo1 ]]="1",_xlfn.IFS(W18="1",IF((J18/H18)&gt;100%,100%,J18/H18),W18="2",IF((J18/N18)&gt;100%,100%,J18/N18),W18="3","0%",W18="4","0")+Tabla2[[#This Row],[ III TRIM 20217]],_xlfn.IFS(W18="1",IF((J18/H18)&gt;100%,100%,J18/H18),W18="2",IF((J18/N18)&gt;100%,100%,J18/N18),W18="3","0%",W18="4","")))=100%,100%,(IF(Tabla2[[#This Row],[Calculo1 ]]="1",_xlfn.IFS(W18="1",IF((J18/H18)&gt;100%,100%,J18/H18),W18="2",IF((J18/N18)&gt;100%,100%,J18/N18),W18="3","0%",W18="4","0")+Tabla2[[#This Row],[ III TRIM 20217]],_xlfn.IFS(W18="1",IF((J18/H18)&gt;100%,100%,J18/H18),W18="2",IF((J18/N18)&gt;100%,100%,J18/N18),W18="3","0%",W18="4",""))))</f>
        <v/>
      </c>
      <c r="AA18" s="118" t="str">
        <f t="shared" si="6"/>
        <v/>
      </c>
      <c r="AB18" s="119" t="str">
        <f>_xlfn.IFNA(INDEX(Hoja1!$C$3:$C$230,MATCH(Tabla2[[#This Row],[Calculo5]],Hoja1!$B$3:$B$230,0)),"")</f>
        <v/>
      </c>
      <c r="AC18" s="119" t="str">
        <f t="shared" si="7"/>
        <v>0%</v>
      </c>
      <c r="AD18" s="121" t="str">
        <f t="shared" si="8"/>
        <v/>
      </c>
      <c r="AE18" s="296">
        <f>IF(IF(F18="","ESPECÍFICAR TIPO DE META",_xlfn.IFNA(_xlfn.IFS(SUM(I18:L18)=0,0%,SUM(I18:L18)&gt;0.001,(_xlfn.IFS(F18="INCREMENTO",SUM(I18:L18)/H18,F18="MANTENIMIENTO",SUM(I18:L18)/(H18*Tabla2[[#This Row],[N.X]])))),"ESPECÍFICAR TIPO DE META"))&gt;1,"100%",IF(F18="","ESPECÍFICAR TIPO DE META",_xlfn.IFNA(_xlfn.IFS(SUM(I18:L18)=0,0%,SUM(I18:L18)&gt;0.001,(_xlfn.IFS(F18="INCREMENTO",SUM(I18:L18)/H18,F18="MANTENIMIENTO",SUM(I18:L18)/(H18*Tabla2[[#This Row],[N.X]])))),"ESPECÍFICAR TIPO DE META")))</f>
        <v>0</v>
      </c>
      <c r="AF18" s="299">
        <f>'MIPG INSTITUCIONAL'!N24</f>
        <v>0</v>
      </c>
      <c r="AG18" s="293">
        <f>'MIPG INSTITUCIONAL'!O24</f>
        <v>0</v>
      </c>
      <c r="AH18" s="302" t="str">
        <f>'MIPG INSTITUCIONAL'!P24</f>
        <v xml:space="preserve">Coordinadora de Talento Humano </v>
      </c>
      <c r="AI18" s="88" t="str">
        <f>'MIPG INSTITUCIONAL'!P24</f>
        <v xml:space="preserve">Coordinadora de Talento Humano </v>
      </c>
    </row>
    <row r="19" spans="2:35" s="25" customFormat="1" ht="51" customHeight="1" thickBot="1" x14ac:dyDescent="0.3">
      <c r="B19" s="108" t="s">
        <v>27</v>
      </c>
      <c r="C19" s="111" t="s">
        <v>89</v>
      </c>
      <c r="D19" s="154" t="str">
        <f>'MIPG INSTITUCIONAL'!F25</f>
        <v xml:space="preserve">Diseñar y ejecutar un Plan de Trabajo para el cumplimiento del Protocolo de Bioseguridad para la prevención del contagio COVID-19 </v>
      </c>
      <c r="E19" s="109" t="str">
        <f>'MIPG INSTITUCIONAL'!G25</f>
        <v>Plan de Trabajo del Protocolo de Bioseguridad del COVID-19 diseñado, ejecutado e implementado.</v>
      </c>
      <c r="F19" s="110" t="s">
        <v>87</v>
      </c>
      <c r="G19" s="242">
        <f t="shared" si="0"/>
        <v>1</v>
      </c>
      <c r="H19" s="247">
        <f>'MIPG INSTITUCIONAL'!H25</f>
        <v>1</v>
      </c>
      <c r="I19" s="120">
        <f>'MIPG INSTITUCIONAL'!I25</f>
        <v>0</v>
      </c>
      <c r="J19" s="267">
        <f>'MIPG INSTITUCIONAL'!J25</f>
        <v>1</v>
      </c>
      <c r="K19" s="267">
        <f>'MIPG INSTITUCIONAL'!K25</f>
        <v>0</v>
      </c>
      <c r="L19" s="268">
        <f>'MIPG INSTITUCIONAL'!L25</f>
        <v>0</v>
      </c>
      <c r="M19" s="113"/>
      <c r="N19" s="114">
        <v>1</v>
      </c>
      <c r="O19" s="114"/>
      <c r="P19" s="283"/>
      <c r="Q19" s="280" t="str">
        <f t="shared" si="1"/>
        <v>SI</v>
      </c>
      <c r="R19" s="115">
        <f>'MIPG INSTITUCIONAL'!Q25</f>
        <v>0</v>
      </c>
      <c r="S19" s="116" t="str">
        <f>'MIPG INSTITUCIONAL'!R25</f>
        <v>x</v>
      </c>
      <c r="T19" s="116">
        <f>'MIPG INSTITUCIONAL'!S25</f>
        <v>0</v>
      </c>
      <c r="U19" s="117">
        <f>'MIPG INSTITUCIONAL'!T25</f>
        <v>0</v>
      </c>
      <c r="V19" s="104" t="str">
        <f t="shared" si="2"/>
        <v>4</v>
      </c>
      <c r="W19" s="104" t="str">
        <f t="shared" si="3"/>
        <v>2</v>
      </c>
      <c r="X19" s="104" t="str">
        <f t="shared" si="4"/>
        <v>4</v>
      </c>
      <c r="Y19" s="104" t="str">
        <f t="shared" si="5"/>
        <v>4</v>
      </c>
      <c r="Z19" s="105">
        <f>IF((IF(Tabla2[[#This Row],[Calculo1 ]]="1",_xlfn.IFS(W19="1",IF((J19/H19)&gt;100%,100%,J19/H19),W19="2",IF((J19/N19)&gt;100%,100%,J19/N19),W19="3","0%",W19="4","0")+Tabla2[[#This Row],[ III TRIM 20217]],_xlfn.IFS(W19="1",IF((J19/H19)&gt;100%,100%,J19/H19),W19="2",IF((J19/N19)&gt;100%,100%,J19/N19),W19="3","0%",W19="4","")))=100%,100%,(IF(Tabla2[[#This Row],[Calculo1 ]]="1",_xlfn.IFS(W19="1",IF((J19/H19)&gt;100%,100%,J19/H19),W19="2",IF((J19/N19)&gt;100%,100%,J19/N19),W19="3","0%",W19="4","0")+Tabla2[[#This Row],[ III TRIM 20217]],_xlfn.IFS(W19="1",IF((J19/H19)&gt;100%,100%,J19/H19),W19="2",IF((J19/N19)&gt;100%,100%,J19/N19),W19="3","0%",W19="4",""))))</f>
        <v>1</v>
      </c>
      <c r="AA19" s="118" t="str">
        <f t="shared" si="6"/>
        <v/>
      </c>
      <c r="AB19" s="119">
        <f>_xlfn.IFNA(INDEX(Hoja1!$C$3:$C$230,MATCH(Tabla2[[#This Row],[Calculo5]],Hoja1!$B$3:$B$230,0)),"")</f>
        <v>1</v>
      </c>
      <c r="AC19" s="119" t="str">
        <f t="shared" si="7"/>
        <v/>
      </c>
      <c r="AD19" s="121" t="str">
        <f t="shared" si="8"/>
        <v/>
      </c>
      <c r="AE19" s="296">
        <f>IF(IF(F19="","ESPECÍFICAR TIPO DE META",_xlfn.IFNA(_xlfn.IFS(SUM(I19:L19)=0,0%,SUM(I19:L19)&gt;0.001,(_xlfn.IFS(F19="INCREMENTO",SUM(I19:L19)/H19,F19="MANTENIMIENTO",SUM(I19:L19)/(H19*Tabla2[[#This Row],[N.X]])))),"ESPECÍFICAR TIPO DE META"))&gt;1,"100%",IF(F19="","ESPECÍFICAR TIPO DE META",_xlfn.IFNA(_xlfn.IFS(SUM(I19:L19)=0,0%,SUM(I19:L19)&gt;0.001,(_xlfn.IFS(F19="INCREMENTO",SUM(I19:L19)/H19,F19="MANTENIMIENTO",SUM(I19:L19)/(H19*Tabla2[[#This Row],[N.X]])))),"ESPECÍFICAR TIPO DE META")))</f>
        <v>1</v>
      </c>
      <c r="AF19" s="299">
        <f>'MIPG INSTITUCIONAL'!N25</f>
        <v>0</v>
      </c>
      <c r="AG19" s="293">
        <f>'MIPG INSTITUCIONAL'!O25</f>
        <v>0</v>
      </c>
      <c r="AH19" s="302" t="str">
        <f>'MIPG INSTITUCIONAL'!P25</f>
        <v xml:space="preserve">Coordinadora de Talento Humano </v>
      </c>
      <c r="AI19" s="88" t="str">
        <f>'MIPG INSTITUCIONAL'!P25</f>
        <v xml:space="preserve">Coordinadora de Talento Humano </v>
      </c>
    </row>
    <row r="20" spans="2:35" s="25" customFormat="1" ht="51" customHeight="1" thickBot="1" x14ac:dyDescent="0.3">
      <c r="B20" s="108" t="s">
        <v>27</v>
      </c>
      <c r="C20" s="111" t="s">
        <v>89</v>
      </c>
      <c r="D20" s="154" t="str">
        <f>'MIPG INSTITUCIONAL'!F26</f>
        <v xml:space="preserve">Mantener el registro de situaciones administrativas clasificadas con incidencia </v>
      </c>
      <c r="E20" s="109" t="str">
        <f>'MIPG INSTITUCIONAL'!G26</f>
        <v>Cuadro control de situaciones administrativas clasificadas con incidencia actualizado.</v>
      </c>
      <c r="F20" s="110" t="s">
        <v>88</v>
      </c>
      <c r="G20" s="242">
        <f t="shared" si="0"/>
        <v>4</v>
      </c>
      <c r="H20" s="247">
        <f>'MIPG INSTITUCIONAL'!H26</f>
        <v>1</v>
      </c>
      <c r="I20" s="120">
        <f>'MIPG INSTITUCIONAL'!I26</f>
        <v>1</v>
      </c>
      <c r="J20" s="267">
        <f>'MIPG INSTITUCIONAL'!J26</f>
        <v>1</v>
      </c>
      <c r="K20" s="267">
        <f>'MIPG INSTITUCIONAL'!K26</f>
        <v>0</v>
      </c>
      <c r="L20" s="268">
        <f>'MIPG INSTITUCIONAL'!L26</f>
        <v>0</v>
      </c>
      <c r="M20" s="113">
        <v>1</v>
      </c>
      <c r="N20" s="114">
        <v>1</v>
      </c>
      <c r="O20" s="114">
        <v>1</v>
      </c>
      <c r="P20" s="283">
        <v>1</v>
      </c>
      <c r="Q20" s="280" t="str">
        <f t="shared" si="1"/>
        <v>SI</v>
      </c>
      <c r="R20" s="115" t="str">
        <f>'MIPG INSTITUCIONAL'!Q26</f>
        <v>x</v>
      </c>
      <c r="S20" s="116" t="str">
        <f>'MIPG INSTITUCIONAL'!R26</f>
        <v>x</v>
      </c>
      <c r="T20" s="116" t="str">
        <f>'MIPG INSTITUCIONAL'!S26</f>
        <v>x</v>
      </c>
      <c r="U20" s="117" t="str">
        <f>'MIPG INSTITUCIONAL'!T26</f>
        <v>x</v>
      </c>
      <c r="V20" s="104" t="str">
        <f t="shared" si="2"/>
        <v>2</v>
      </c>
      <c r="W20" s="104" t="str">
        <f t="shared" si="3"/>
        <v>2</v>
      </c>
      <c r="X20" s="104" t="str">
        <f t="shared" si="4"/>
        <v>3</v>
      </c>
      <c r="Y20" s="104" t="str">
        <f t="shared" si="5"/>
        <v>3</v>
      </c>
      <c r="Z20" s="105">
        <f>IF((IF(Tabla2[[#This Row],[Calculo1 ]]="1",_xlfn.IFS(W20="1",IF((J20/H20)&gt;100%,100%,J20/H20),W20="2",IF((J20/N20)&gt;100%,100%,J20/N20),W20="3","0%",W20="4","0")+Tabla2[[#This Row],[ III TRIM 20217]],_xlfn.IFS(W20="1",IF((J20/H20)&gt;100%,100%,J20/H20),W20="2",IF((J20/N20)&gt;100%,100%,J20/N20),W20="3","0%",W20="4","")))=100%,100%,(IF(Tabla2[[#This Row],[Calculo1 ]]="1",_xlfn.IFS(W20="1",IF((J20/H20)&gt;100%,100%,J20/H20),W20="2",IF((J20/N20)&gt;100%,100%,J20/N20),W20="3","0%",W20="4","0")+Tabla2[[#This Row],[ III TRIM 20217]],_xlfn.IFS(W20="1",IF((J20/H20)&gt;100%,100%,J20/H20),W20="2",IF((J20/N20)&gt;100%,100%,J20/N20),W20="3","0%",W20="4",""))))</f>
        <v>1</v>
      </c>
      <c r="AA20" s="118">
        <f t="shared" si="6"/>
        <v>1</v>
      </c>
      <c r="AB20" s="119">
        <f>_xlfn.IFNA(INDEX(Hoja1!$C$3:$C$230,MATCH(Tabla2[[#This Row],[Calculo5]],Hoja1!$B$3:$B$230,0)),"")</f>
        <v>1</v>
      </c>
      <c r="AC20" s="119" t="str">
        <f t="shared" si="7"/>
        <v>0%</v>
      </c>
      <c r="AD20" s="121" t="str">
        <f t="shared" si="8"/>
        <v>0%</v>
      </c>
      <c r="AE20" s="296">
        <f>IF(IF(F20="","ESPECÍFICAR TIPO DE META",_xlfn.IFNA(_xlfn.IFS(SUM(I20:L20)=0,0%,SUM(I20:L20)&gt;0.001,(_xlfn.IFS(F20="INCREMENTO",SUM(I20:L20)/H20,F20="MANTENIMIENTO",SUM(I20:L20)/(H20*Tabla2[[#This Row],[N.X]])))),"ESPECÍFICAR TIPO DE META"))&gt;1,"100%",IF(F20="","ESPECÍFICAR TIPO DE META",_xlfn.IFNA(_xlfn.IFS(SUM(I20:L20)=0,0%,SUM(I20:L20)&gt;0.001,(_xlfn.IFS(F20="INCREMENTO",SUM(I20:L20)/H20,F20="MANTENIMIENTO",SUM(I20:L20)/(H20*Tabla2[[#This Row],[N.X]])))),"ESPECÍFICAR TIPO DE META")))</f>
        <v>0.5</v>
      </c>
      <c r="AF20" s="299">
        <f>'MIPG INSTITUCIONAL'!N26</f>
        <v>0</v>
      </c>
      <c r="AG20" s="293">
        <f>'MIPG INSTITUCIONAL'!O26</f>
        <v>0</v>
      </c>
      <c r="AH20" s="302" t="str">
        <f>'MIPG INSTITUCIONAL'!P26</f>
        <v xml:space="preserve">Coordinadora de Talento Humano </v>
      </c>
      <c r="AI20" s="88" t="str">
        <f>'MIPG INSTITUCIONAL'!P26</f>
        <v xml:space="preserve">Coordinadora de Talento Humano </v>
      </c>
    </row>
    <row r="21" spans="2:35" s="25" customFormat="1" ht="51" customHeight="1" thickBot="1" x14ac:dyDescent="0.3">
      <c r="B21" s="108" t="s">
        <v>27</v>
      </c>
      <c r="C21" s="111" t="s">
        <v>89</v>
      </c>
      <c r="D21" s="154" t="str">
        <f>'MIPG INSTITUCIONAL'!F27</f>
        <v>Realizar acciones tendientes a verificar la ejecución de los controles que mitigan los hechos de corrupción, relacionados en el mapa de riesgos de la entidad y descritos en el código de integridad del servidor público, aplicando mecanismos de seguimiento y evaluación que permitan mitigar de manera temprana dichos hechos.</v>
      </c>
      <c r="E21" s="109" t="str">
        <f>'MIPG INSTITUCIONAL'!G27</f>
        <v>Código de integridad socializado.</v>
      </c>
      <c r="F21" s="110" t="s">
        <v>87</v>
      </c>
      <c r="G21" s="240">
        <f t="shared" si="0"/>
        <v>2</v>
      </c>
      <c r="H21" s="248">
        <f>'MIPG INSTITUCIONAL'!H27</f>
        <v>2</v>
      </c>
      <c r="I21" s="120">
        <f>'MIPG INSTITUCIONAL'!I27</f>
        <v>0</v>
      </c>
      <c r="J21" s="267">
        <f>'MIPG INSTITUCIONAL'!J27</f>
        <v>1</v>
      </c>
      <c r="K21" s="267">
        <f>'MIPG INSTITUCIONAL'!K27</f>
        <v>0</v>
      </c>
      <c r="L21" s="268">
        <f>'MIPG INSTITUCIONAL'!L27</f>
        <v>0</v>
      </c>
      <c r="M21" s="113"/>
      <c r="N21" s="114">
        <v>1</v>
      </c>
      <c r="O21" s="114"/>
      <c r="P21" s="283">
        <v>1</v>
      </c>
      <c r="Q21" s="280" t="str">
        <f t="shared" si="1"/>
        <v>SI</v>
      </c>
      <c r="R21" s="115">
        <f>'MIPG INSTITUCIONAL'!Q27</f>
        <v>0</v>
      </c>
      <c r="S21" s="116" t="str">
        <f>'MIPG INSTITUCIONAL'!R27</f>
        <v>x</v>
      </c>
      <c r="T21" s="116">
        <f>'MIPG INSTITUCIONAL'!S27</f>
        <v>0</v>
      </c>
      <c r="U21" s="117" t="str">
        <f>'MIPG INSTITUCIONAL'!T27</f>
        <v>x</v>
      </c>
      <c r="V21" s="104" t="str">
        <f t="shared" si="2"/>
        <v>4</v>
      </c>
      <c r="W21" s="104" t="str">
        <f t="shared" si="3"/>
        <v>2</v>
      </c>
      <c r="X21" s="104" t="str">
        <f t="shared" si="4"/>
        <v>4</v>
      </c>
      <c r="Y21" s="104" t="str">
        <f t="shared" si="5"/>
        <v>3</v>
      </c>
      <c r="Z21" s="105">
        <f>IF((IF(Tabla2[[#This Row],[Calculo1 ]]="1",_xlfn.IFS(W21="1",IF((J21/H21)&gt;100%,100%,J21/H21),W21="2",IF((J21/N21)&gt;100%,100%,J21/N21),W21="3","0%",W21="4","0")+Tabla2[[#This Row],[ III TRIM 20217]],_xlfn.IFS(W21="1",IF((J21/H21)&gt;100%,100%,J21/H21),W21="2",IF((J21/N21)&gt;100%,100%,J21/N21),W21="3","0%",W21="4","")))=100%,100%,(IF(Tabla2[[#This Row],[Calculo1 ]]="1",_xlfn.IFS(W21="1",IF((J21/H21)&gt;100%,100%,J21/H21),W21="2",IF((J21/N21)&gt;100%,100%,J21/N21),W21="3","0%",W21="4","0")+Tabla2[[#This Row],[ III TRIM 20217]],_xlfn.IFS(W21="1",IF((J21/H21)&gt;100%,100%,J21/H21),W21="2",IF((J21/N21)&gt;100%,100%,J21/N21),W21="3","0%",W21="4",""))))</f>
        <v>1</v>
      </c>
      <c r="AA21" s="118" t="str">
        <f t="shared" si="6"/>
        <v/>
      </c>
      <c r="AB21" s="119">
        <f>_xlfn.IFNA(INDEX(Hoja1!$C$3:$C$230,MATCH(Tabla2[[#This Row],[Calculo5]],Hoja1!$B$3:$B$230,0)),"")</f>
        <v>1</v>
      </c>
      <c r="AC21" s="119" t="str">
        <f t="shared" si="7"/>
        <v/>
      </c>
      <c r="AD21" s="121" t="str">
        <f t="shared" si="8"/>
        <v>0%</v>
      </c>
      <c r="AE21" s="296">
        <f>IF(IF(F21="","ESPECÍFICAR TIPO DE META",_xlfn.IFNA(_xlfn.IFS(SUM(I21:L21)=0,0%,SUM(I21:L21)&gt;0.001,(_xlfn.IFS(F21="INCREMENTO",SUM(I21:L21)/H21,F21="MANTENIMIENTO",SUM(I21:L21)/(H21*Tabla2[[#This Row],[N.X]])))),"ESPECÍFICAR TIPO DE META"))&gt;1,"100%",IF(F21="","ESPECÍFICAR TIPO DE META",_xlfn.IFNA(_xlfn.IFS(SUM(I21:L21)=0,0%,SUM(I21:L21)&gt;0.001,(_xlfn.IFS(F21="INCREMENTO",SUM(I21:L21)/H21,F21="MANTENIMIENTO",SUM(I21:L21)/(H21*Tabla2[[#This Row],[N.X]])))),"ESPECÍFICAR TIPO DE META")))</f>
        <v>0.5</v>
      </c>
      <c r="AF21" s="299">
        <f>'MIPG INSTITUCIONAL'!N27</f>
        <v>0</v>
      </c>
      <c r="AG21" s="293">
        <f>'MIPG INSTITUCIONAL'!O27</f>
        <v>0</v>
      </c>
      <c r="AH21" s="302" t="str">
        <f>'MIPG INSTITUCIONAL'!P27</f>
        <v xml:space="preserve">Coordinadora de Talento Humano </v>
      </c>
      <c r="AI21" s="88" t="str">
        <f>'MIPG INSTITUCIONAL'!P27</f>
        <v xml:space="preserve">Coordinadora de Talento Humano </v>
      </c>
    </row>
    <row r="22" spans="2:35" s="25" customFormat="1" ht="60.6" customHeight="1" thickBot="1" x14ac:dyDescent="0.3">
      <c r="B22" s="108" t="s">
        <v>27</v>
      </c>
      <c r="C22" s="111" t="s">
        <v>89</v>
      </c>
      <c r="D22" s="154">
        <f>'MIPG INSTITUCIONAL'!F28</f>
        <v>0</v>
      </c>
      <c r="E22" s="109" t="str">
        <f>'MIPG INSTITUCIONAL'!G28</f>
        <v>Informe de Evaluación, socialización y retroalimentación de resultados relacionados con las actividades implementadas sobre el código de integridad.</v>
      </c>
      <c r="F22" s="110" t="s">
        <v>87</v>
      </c>
      <c r="G22" s="242">
        <f t="shared" si="0"/>
        <v>2</v>
      </c>
      <c r="H22" s="248">
        <f>'MIPG INSTITUCIONAL'!H28</f>
        <v>2</v>
      </c>
      <c r="I22" s="120">
        <f>'MIPG INSTITUCIONAL'!I28</f>
        <v>0</v>
      </c>
      <c r="J22" s="267">
        <f>'MIPG INSTITUCIONAL'!J28</f>
        <v>1</v>
      </c>
      <c r="K22" s="267">
        <f>'MIPG INSTITUCIONAL'!K28</f>
        <v>0</v>
      </c>
      <c r="L22" s="268">
        <f>'MIPG INSTITUCIONAL'!L28</f>
        <v>0</v>
      </c>
      <c r="M22" s="113"/>
      <c r="N22" s="114">
        <v>1</v>
      </c>
      <c r="O22" s="114"/>
      <c r="P22" s="283">
        <v>1</v>
      </c>
      <c r="Q22" s="280" t="str">
        <f t="shared" si="1"/>
        <v>SI</v>
      </c>
      <c r="R22" s="115">
        <f>'MIPG INSTITUCIONAL'!Q28</f>
        <v>0</v>
      </c>
      <c r="S22" s="116" t="str">
        <f>'MIPG INSTITUCIONAL'!R28</f>
        <v>x</v>
      </c>
      <c r="T22" s="116">
        <f>'MIPG INSTITUCIONAL'!S28</f>
        <v>0</v>
      </c>
      <c r="U22" s="117" t="str">
        <f>'MIPG INSTITUCIONAL'!T28</f>
        <v>x</v>
      </c>
      <c r="V22" s="104" t="str">
        <f t="shared" si="2"/>
        <v>4</v>
      </c>
      <c r="W22" s="104" t="str">
        <f t="shared" si="3"/>
        <v>2</v>
      </c>
      <c r="X22" s="104" t="str">
        <f t="shared" si="4"/>
        <v>4</v>
      </c>
      <c r="Y22" s="104" t="str">
        <f t="shared" si="5"/>
        <v>3</v>
      </c>
      <c r="Z22" s="105">
        <f>IF((IF(Tabla2[[#This Row],[Calculo1 ]]="1",_xlfn.IFS(W22="1",IF((J22/H22)&gt;100%,100%,J22/H22),W22="2",IF((J22/N22)&gt;100%,100%,J22/N22),W22="3","0%",W22="4","0")+Tabla2[[#This Row],[ III TRIM 20217]],_xlfn.IFS(W22="1",IF((J22/H22)&gt;100%,100%,J22/H22),W22="2",IF((J22/N22)&gt;100%,100%,J22/N22),W22="3","0%",W22="4","")))=100%,100%,(IF(Tabla2[[#This Row],[Calculo1 ]]="1",_xlfn.IFS(W22="1",IF((J22/H22)&gt;100%,100%,J22/H22),W22="2",IF((J22/N22)&gt;100%,100%,J22/N22),W22="3","0%",W22="4","0")+Tabla2[[#This Row],[ III TRIM 20217]],_xlfn.IFS(W22="1",IF((J22/H22)&gt;100%,100%,J22/H22),W22="2",IF((J22/N22)&gt;100%,100%,J22/N22),W22="3","0%",W22="4",""))))</f>
        <v>1</v>
      </c>
      <c r="AA22" s="118" t="str">
        <f t="shared" si="6"/>
        <v/>
      </c>
      <c r="AB22" s="119">
        <f>_xlfn.IFNA(INDEX(Hoja1!$C$3:$C$230,MATCH(Tabla2[[#This Row],[Calculo5]],Hoja1!$B$3:$B$230,0)),"")</f>
        <v>1</v>
      </c>
      <c r="AC22" s="119" t="str">
        <f t="shared" si="7"/>
        <v/>
      </c>
      <c r="AD22" s="121" t="str">
        <f t="shared" si="8"/>
        <v>0%</v>
      </c>
      <c r="AE22" s="296">
        <f>IF(IF(F22="","ESPECÍFICAR TIPO DE META",_xlfn.IFNA(_xlfn.IFS(SUM(I22:L22)=0,0%,SUM(I22:L22)&gt;0.001,(_xlfn.IFS(F22="INCREMENTO",SUM(I22:L22)/H22,F22="MANTENIMIENTO",SUM(I22:L22)/(H22*Tabla2[[#This Row],[N.X]])))),"ESPECÍFICAR TIPO DE META"))&gt;1,"100%",IF(F22="","ESPECÍFICAR TIPO DE META",_xlfn.IFNA(_xlfn.IFS(SUM(I22:L22)=0,0%,SUM(I22:L22)&gt;0.001,(_xlfn.IFS(F22="INCREMENTO",SUM(I22:L22)/H22,F22="MANTENIMIENTO",SUM(I22:L22)/(H22*Tabla2[[#This Row],[N.X]])))),"ESPECÍFICAR TIPO DE META")))</f>
        <v>0.5</v>
      </c>
      <c r="AF22" s="299">
        <f>'MIPG INSTITUCIONAL'!N28</f>
        <v>0</v>
      </c>
      <c r="AG22" s="293">
        <f>'MIPG INSTITUCIONAL'!O28</f>
        <v>0</v>
      </c>
      <c r="AH22" s="302" t="str">
        <f>'MIPG INSTITUCIONAL'!P28</f>
        <v xml:space="preserve">Coordinadora de Talento Humano </v>
      </c>
      <c r="AI22" s="88" t="str">
        <f>'MIPG INSTITUCIONAL'!P28</f>
        <v xml:space="preserve">Coordinadora de Talento Humano </v>
      </c>
    </row>
    <row r="23" spans="2:35" s="25" customFormat="1" ht="51" customHeight="1" thickBot="1" x14ac:dyDescent="0.3">
      <c r="B23" s="108" t="s">
        <v>27</v>
      </c>
      <c r="C23" s="111" t="s">
        <v>89</v>
      </c>
      <c r="D23" s="154" t="str">
        <f>'MIPG INSTITUCIONAL'!F29</f>
        <v>Diseñar y planear la política de conflictos de interés como las actividades de seguimiento y control ante este riesgo.</v>
      </c>
      <c r="E23" s="109" t="str">
        <f>'MIPG INSTITUCIONAL'!G29</f>
        <v>Política de conflictos de interés, actividades de seguimiento y control del riesgo diseñada e implementada.</v>
      </c>
      <c r="F23" s="110" t="s">
        <v>87</v>
      </c>
      <c r="G23" s="242">
        <f t="shared" si="0"/>
        <v>1</v>
      </c>
      <c r="H23" s="248">
        <f>'MIPG INSTITUCIONAL'!H29</f>
        <v>1</v>
      </c>
      <c r="I23" s="120">
        <f>'MIPG INSTITUCIONAL'!I29</f>
        <v>0</v>
      </c>
      <c r="J23" s="267">
        <f>'MIPG INSTITUCIONAL'!J29</f>
        <v>0</v>
      </c>
      <c r="K23" s="267">
        <f>'MIPG INSTITUCIONAL'!K29</f>
        <v>0</v>
      </c>
      <c r="L23" s="268">
        <f>'MIPG INSTITUCIONAL'!L29</f>
        <v>0</v>
      </c>
      <c r="M23" s="113"/>
      <c r="N23" s="114"/>
      <c r="O23" s="114"/>
      <c r="P23" s="283">
        <v>1</v>
      </c>
      <c r="Q23" s="280" t="str">
        <f t="shared" si="1"/>
        <v>SI</v>
      </c>
      <c r="R23" s="115">
        <f>'MIPG INSTITUCIONAL'!Q29</f>
        <v>0</v>
      </c>
      <c r="S23" s="116">
        <f>'MIPG INSTITUCIONAL'!R29</f>
        <v>0</v>
      </c>
      <c r="T23" s="116">
        <f>'MIPG INSTITUCIONAL'!S29</f>
        <v>0</v>
      </c>
      <c r="U23" s="117" t="str">
        <f>'MIPG INSTITUCIONAL'!T29</f>
        <v>x</v>
      </c>
      <c r="V23" s="104" t="str">
        <f t="shared" si="2"/>
        <v>4</v>
      </c>
      <c r="W23" s="104" t="str">
        <f t="shared" si="3"/>
        <v>4</v>
      </c>
      <c r="X23" s="104" t="str">
        <f t="shared" si="4"/>
        <v>4</v>
      </c>
      <c r="Y23" s="104" t="str">
        <f t="shared" si="5"/>
        <v>3</v>
      </c>
      <c r="Z23" s="105" t="str">
        <f>IF((IF(Tabla2[[#This Row],[Calculo1 ]]="1",_xlfn.IFS(W23="1",IF((J23/H23)&gt;100%,100%,J23/H23),W23="2",IF((J23/N23)&gt;100%,100%,J23/N23),W23="3","0%",W23="4","0")+Tabla2[[#This Row],[ III TRIM 20217]],_xlfn.IFS(W23="1",IF((J23/H23)&gt;100%,100%,J23/H23),W23="2",IF((J23/N23)&gt;100%,100%,J23/N23),W23="3","0%",W23="4","")))=100%,100%,(IF(Tabla2[[#This Row],[Calculo1 ]]="1",_xlfn.IFS(W23="1",IF((J23/H23)&gt;100%,100%,J23/H23),W23="2",IF((J23/N23)&gt;100%,100%,J23/N23),W23="3","0%",W23="4","0")+Tabla2[[#This Row],[ III TRIM 20217]],_xlfn.IFS(W23="1",IF((J23/H23)&gt;100%,100%,J23/H23),W23="2",IF((J23/N23)&gt;100%,100%,J23/N23),W23="3","0%",W23="4",""))))</f>
        <v/>
      </c>
      <c r="AA23" s="118" t="str">
        <f t="shared" si="6"/>
        <v/>
      </c>
      <c r="AB23" s="119" t="str">
        <f>_xlfn.IFNA(INDEX(Hoja1!$C$3:$C$230,MATCH(Tabla2[[#This Row],[Calculo5]],Hoja1!$B$3:$B$230,0)),"")</f>
        <v/>
      </c>
      <c r="AC23" s="119" t="str">
        <f t="shared" si="7"/>
        <v/>
      </c>
      <c r="AD23" s="121" t="str">
        <f t="shared" si="8"/>
        <v>0%</v>
      </c>
      <c r="AE23" s="296">
        <f>IF(IF(F23="","ESPECÍFICAR TIPO DE META",_xlfn.IFNA(_xlfn.IFS(SUM(I23:L23)=0,0%,SUM(I23:L23)&gt;0.001,(_xlfn.IFS(F23="INCREMENTO",SUM(I23:L23)/H23,F23="MANTENIMIENTO",SUM(I23:L23)/(H23*Tabla2[[#This Row],[N.X]])))),"ESPECÍFICAR TIPO DE META"))&gt;1,"100%",IF(F23="","ESPECÍFICAR TIPO DE META",_xlfn.IFNA(_xlfn.IFS(SUM(I23:L23)=0,0%,SUM(I23:L23)&gt;0.001,(_xlfn.IFS(F23="INCREMENTO",SUM(I23:L23)/H23,F23="MANTENIMIENTO",SUM(I23:L23)/(H23*Tabla2[[#This Row],[N.X]])))),"ESPECÍFICAR TIPO DE META")))</f>
        <v>0</v>
      </c>
      <c r="AF23" s="299">
        <f>'MIPG INSTITUCIONAL'!N29</f>
        <v>0</v>
      </c>
      <c r="AG23" s="293">
        <f>'MIPG INSTITUCIONAL'!O29</f>
        <v>0</v>
      </c>
      <c r="AH23" s="302" t="str">
        <f>'MIPG INSTITUCIONAL'!P29</f>
        <v xml:space="preserve">Coordinadora de Talento Humano </v>
      </c>
      <c r="AI23" s="88" t="str">
        <f>'MIPG INSTITUCIONAL'!P29</f>
        <v xml:space="preserve">Coordinadora de Talento Humano </v>
      </c>
    </row>
    <row r="24" spans="2:35" s="25" customFormat="1" ht="51" customHeight="1" thickBot="1" x14ac:dyDescent="0.3">
      <c r="B24" s="108" t="s">
        <v>27</v>
      </c>
      <c r="C24" s="111" t="s">
        <v>89</v>
      </c>
      <c r="D24" s="154" t="str">
        <f>'MIPG INSTITUCIONAL'!F30</f>
        <v>Realizar los procesos de formulación y actualización de las herramientas de planeación estratégica, donde se determinen las fortalezas de la entidad, las debilidades, las oportunidades y las amenazas, y el impacto en el cumplimiento de los objetivos misionales.</v>
      </c>
      <c r="E24" s="109" t="str">
        <f>'MIPG INSTITUCIONAL'!G30</f>
        <v>Base de datos actualizada de grupos de valor de la DTB.</v>
      </c>
      <c r="F24" s="110" t="s">
        <v>87</v>
      </c>
      <c r="G24" s="242">
        <f t="shared" si="0"/>
        <v>1</v>
      </c>
      <c r="H24" s="249">
        <f>'MIPG INSTITUCIONAL'!H30</f>
        <v>1</v>
      </c>
      <c r="I24" s="120">
        <f>'MIPG INSTITUCIONAL'!I30</f>
        <v>0</v>
      </c>
      <c r="J24" s="267">
        <f>'MIPG INSTITUCIONAL'!J30</f>
        <v>0</v>
      </c>
      <c r="K24" s="267">
        <f>'MIPG INSTITUCIONAL'!K30</f>
        <v>0</v>
      </c>
      <c r="L24" s="268">
        <f>'MIPG INSTITUCIONAL'!L30</f>
        <v>0</v>
      </c>
      <c r="M24" s="113"/>
      <c r="N24" s="346"/>
      <c r="O24" s="350">
        <v>1</v>
      </c>
      <c r="P24" s="283"/>
      <c r="Q24" s="280" t="str">
        <f t="shared" si="1"/>
        <v>SI</v>
      </c>
      <c r="R24" s="115">
        <f>'MIPG INSTITUCIONAL'!Q30</f>
        <v>0</v>
      </c>
      <c r="S24" s="116">
        <f>'MIPG INSTITUCIONAL'!R30</f>
        <v>0</v>
      </c>
      <c r="T24" s="116" t="str">
        <f>'MIPG INSTITUCIONAL'!S30</f>
        <v>x</v>
      </c>
      <c r="U24" s="117">
        <f>'MIPG INSTITUCIONAL'!T30</f>
        <v>0</v>
      </c>
      <c r="V24" s="104" t="str">
        <f t="shared" si="2"/>
        <v>4</v>
      </c>
      <c r="W24" s="104" t="str">
        <f t="shared" si="3"/>
        <v>4</v>
      </c>
      <c r="X24" s="104" t="str">
        <f t="shared" si="4"/>
        <v>3</v>
      </c>
      <c r="Y24" s="104" t="str">
        <f t="shared" si="5"/>
        <v>4</v>
      </c>
      <c r="Z24" s="105" t="str">
        <f>IF((IF(Tabla2[[#This Row],[Calculo1 ]]="1",_xlfn.IFS(W24="1",IF((J24/H24)&gt;100%,100%,J24/H24),W24="2",IF((J24/N24)&gt;100%,100%,J24/N24),W24="3","0%",W24="4","0")+Tabla2[[#This Row],[ III TRIM 20217]],_xlfn.IFS(W24="1",IF((J24/H24)&gt;100%,100%,J24/H24),W24="2",IF((J24/N24)&gt;100%,100%,J24/N24),W24="3","0%",W24="4","")))=100%,100%,(IF(Tabla2[[#This Row],[Calculo1 ]]="1",_xlfn.IFS(W24="1",IF((J24/H24)&gt;100%,100%,J24/H24),W24="2",IF((J24/N24)&gt;100%,100%,J24/N24),W24="3","0%",W24="4","0")+Tabla2[[#This Row],[ III TRIM 20217]],_xlfn.IFS(W24="1",IF((J24/H24)&gt;100%,100%,J24/H24),W24="2",IF((J24/N24)&gt;100%,100%,J24/N24),W24="3","0%",W24="4",""))))</f>
        <v/>
      </c>
      <c r="AA24" s="118" t="str">
        <f t="shared" si="6"/>
        <v/>
      </c>
      <c r="AB24" s="119" t="str">
        <f>_xlfn.IFNA(INDEX(Hoja1!$C$3:$C$230,MATCH(Tabla2[[#This Row],[Calculo5]],Hoja1!$B$3:$B$230,0)),"")</f>
        <v/>
      </c>
      <c r="AC24" s="119" t="str">
        <f t="shared" si="7"/>
        <v>0%</v>
      </c>
      <c r="AD24" s="121" t="str">
        <f t="shared" si="8"/>
        <v/>
      </c>
      <c r="AE24" s="296">
        <f>IF(IF(F24="","ESPECÍFICAR TIPO DE META",_xlfn.IFNA(_xlfn.IFS(SUM(I24:L24)=0,0%,SUM(I24:L24)&gt;0.001,(_xlfn.IFS(F24="INCREMENTO",SUM(I24:L24)/H24,F24="MANTENIMIENTO",SUM(I24:L24)/(H24*Tabla2[[#This Row],[N.X]])))),"ESPECÍFICAR TIPO DE META"))&gt;1,"100%",IF(F24="","ESPECÍFICAR TIPO DE META",_xlfn.IFNA(_xlfn.IFS(SUM(I24:L24)=0,0%,SUM(I24:L24)&gt;0.001,(_xlfn.IFS(F24="INCREMENTO",SUM(I24:L24)/H24,F24="MANTENIMIENTO",SUM(I24:L24)/(H24*Tabla2[[#This Row],[N.X]])))),"ESPECÍFICAR TIPO DE META")))</f>
        <v>0</v>
      </c>
      <c r="AF24" s="299">
        <f>'MIPG INSTITUCIONAL'!N30</f>
        <v>0</v>
      </c>
      <c r="AG24" s="293">
        <f>'MIPG INSTITUCIONAL'!O30</f>
        <v>0</v>
      </c>
      <c r="AH24" s="302" t="str">
        <f>'MIPG INSTITUCIONAL'!P30</f>
        <v>Director 
Jefe Oficina Asesora de Planeación</v>
      </c>
      <c r="AI24" s="88" t="str">
        <f>'MIPG INSTITUCIONAL'!P30</f>
        <v>Director 
Jefe Oficina Asesora de Planeación</v>
      </c>
    </row>
    <row r="25" spans="2:35" s="25" customFormat="1" ht="51" customHeight="1" thickBot="1" x14ac:dyDescent="0.3">
      <c r="B25" s="108" t="s">
        <v>27</v>
      </c>
      <c r="C25" s="111" t="s">
        <v>89</v>
      </c>
      <c r="D25" s="154">
        <f>'MIPG INSTITUCIONAL'!F31</f>
        <v>0</v>
      </c>
      <c r="E25" s="109" t="str">
        <f>'MIPG INSTITUCIONAL'!G31</f>
        <v>Diagnóstico de capacidades internas y externas para la formulación de la planeación estratégica 2022.</v>
      </c>
      <c r="F25" s="110" t="s">
        <v>87</v>
      </c>
      <c r="G25" s="242">
        <f t="shared" si="0"/>
        <v>1</v>
      </c>
      <c r="H25" s="249">
        <f>'MIPG INSTITUCIONAL'!H31</f>
        <v>1</v>
      </c>
      <c r="I25" s="120">
        <f>'MIPG INSTITUCIONAL'!I31</f>
        <v>0</v>
      </c>
      <c r="J25" s="267">
        <f>'MIPG INSTITUCIONAL'!J31</f>
        <v>0</v>
      </c>
      <c r="K25" s="267">
        <f>'MIPG INSTITUCIONAL'!K31</f>
        <v>0</v>
      </c>
      <c r="L25" s="268">
        <f>'MIPG INSTITUCIONAL'!L31</f>
        <v>0</v>
      </c>
      <c r="M25" s="113"/>
      <c r="N25" s="346"/>
      <c r="O25" s="350">
        <v>1</v>
      </c>
      <c r="P25" s="283"/>
      <c r="Q25" s="280" t="str">
        <f t="shared" si="1"/>
        <v>SI</v>
      </c>
      <c r="R25" s="115">
        <f>'MIPG INSTITUCIONAL'!Q31</f>
        <v>0</v>
      </c>
      <c r="S25" s="116">
        <f>'MIPG INSTITUCIONAL'!R31</f>
        <v>0</v>
      </c>
      <c r="T25" s="116" t="str">
        <f>'MIPG INSTITUCIONAL'!S31</f>
        <v>x</v>
      </c>
      <c r="U25" s="117">
        <f>'MIPG INSTITUCIONAL'!T31</f>
        <v>0</v>
      </c>
      <c r="V25" s="104" t="str">
        <f t="shared" si="2"/>
        <v>4</v>
      </c>
      <c r="W25" s="104" t="str">
        <f t="shared" si="3"/>
        <v>4</v>
      </c>
      <c r="X25" s="104" t="str">
        <f t="shared" si="4"/>
        <v>3</v>
      </c>
      <c r="Y25" s="104" t="str">
        <f t="shared" si="5"/>
        <v>4</v>
      </c>
      <c r="Z25" s="105" t="str">
        <f>IF((IF(Tabla2[[#This Row],[Calculo1 ]]="1",_xlfn.IFS(W25="1",IF((J25/H25)&gt;100%,100%,J25/H25),W25="2",IF((J25/N25)&gt;100%,100%,J25/N25),W25="3","0%",W25="4","0")+Tabla2[[#This Row],[ III TRIM 20217]],_xlfn.IFS(W25="1",IF((J25/H25)&gt;100%,100%,J25/H25),W25="2",IF((J25/N25)&gt;100%,100%,J25/N25),W25="3","0%",W25="4","")))=100%,100%,(IF(Tabla2[[#This Row],[Calculo1 ]]="1",_xlfn.IFS(W25="1",IF((J25/H25)&gt;100%,100%,J25/H25),W25="2",IF((J25/N25)&gt;100%,100%,J25/N25),W25="3","0%",W25="4","0")+Tabla2[[#This Row],[ III TRIM 20217]],_xlfn.IFS(W25="1",IF((J25/H25)&gt;100%,100%,J25/H25),W25="2",IF((J25/N25)&gt;100%,100%,J25/N25),W25="3","0%",W25="4",""))))</f>
        <v/>
      </c>
      <c r="AA25" s="118" t="str">
        <f t="shared" si="6"/>
        <v/>
      </c>
      <c r="AB25" s="119" t="str">
        <f>_xlfn.IFNA(INDEX(Hoja1!$C$3:$C$230,MATCH(Tabla2[[#This Row],[Calculo5]],Hoja1!$B$3:$B$230,0)),"")</f>
        <v/>
      </c>
      <c r="AC25" s="119" t="str">
        <f t="shared" si="7"/>
        <v>0%</v>
      </c>
      <c r="AD25" s="121" t="str">
        <f t="shared" si="8"/>
        <v/>
      </c>
      <c r="AE25" s="296">
        <f>IF(IF(F25="","ESPECÍFICAR TIPO DE META",_xlfn.IFNA(_xlfn.IFS(SUM(I25:L25)=0,0%,SUM(I25:L25)&gt;0.001,(_xlfn.IFS(F25="INCREMENTO",SUM(I25:L25)/H25,F25="MANTENIMIENTO",SUM(I25:L25)/(H25*Tabla2[[#This Row],[N.X]])))),"ESPECÍFICAR TIPO DE META"))&gt;1,"100%",IF(F25="","ESPECÍFICAR TIPO DE META",_xlfn.IFNA(_xlfn.IFS(SUM(I25:L25)=0,0%,SUM(I25:L25)&gt;0.001,(_xlfn.IFS(F25="INCREMENTO",SUM(I25:L25)/H25,F25="MANTENIMIENTO",SUM(I25:L25)/(H25*Tabla2[[#This Row],[N.X]])))),"ESPECÍFICAR TIPO DE META")))</f>
        <v>0</v>
      </c>
      <c r="AF25" s="299">
        <f>'MIPG INSTITUCIONAL'!N31</f>
        <v>0</v>
      </c>
      <c r="AG25" s="293">
        <f>'MIPG INSTITUCIONAL'!O31</f>
        <v>0</v>
      </c>
      <c r="AH25" s="302" t="str">
        <f>'MIPG INSTITUCIONAL'!P31</f>
        <v>Director 
Jefe Oficina Asesora de Planeación</v>
      </c>
      <c r="AI25" s="88" t="str">
        <f>'MIPG INSTITUCIONAL'!P31</f>
        <v>Director 
Jefe Oficina Asesora de Planeación</v>
      </c>
    </row>
    <row r="26" spans="2:35" s="25" customFormat="1" ht="63" customHeight="1" thickBot="1" x14ac:dyDescent="0.3">
      <c r="B26" s="108" t="s">
        <v>27</v>
      </c>
      <c r="C26" s="111" t="s">
        <v>89</v>
      </c>
      <c r="D26" s="154">
        <f>'MIPG INSTITUCIONAL'!F32</f>
        <v>0</v>
      </c>
      <c r="E26" s="109" t="str">
        <f>'MIPG INSTITUCIONAL'!G32</f>
        <v>Plataforma Estratégica de la entidad (misión, visión, objetivos, principios, valores, programas, proyectos y metas) actualizada en la página WEB.</v>
      </c>
      <c r="F26" s="110" t="s">
        <v>87</v>
      </c>
      <c r="G26" s="242">
        <f t="shared" si="0"/>
        <v>1</v>
      </c>
      <c r="H26" s="249">
        <f>'MIPG INSTITUCIONAL'!H32</f>
        <v>1</v>
      </c>
      <c r="I26" s="120">
        <f>'MIPG INSTITUCIONAL'!I32</f>
        <v>0</v>
      </c>
      <c r="J26" s="267">
        <f>'MIPG INSTITUCIONAL'!J32</f>
        <v>0</v>
      </c>
      <c r="K26" s="267">
        <f>'MIPG INSTITUCIONAL'!K32</f>
        <v>0</v>
      </c>
      <c r="L26" s="268">
        <f>'MIPG INSTITUCIONAL'!L32</f>
        <v>0</v>
      </c>
      <c r="M26" s="113"/>
      <c r="N26" s="114"/>
      <c r="O26" s="114">
        <v>1</v>
      </c>
      <c r="P26" s="283"/>
      <c r="Q26" s="280" t="str">
        <f t="shared" si="1"/>
        <v>SI</v>
      </c>
      <c r="R26" s="115">
        <f>'MIPG INSTITUCIONAL'!Q32</f>
        <v>0</v>
      </c>
      <c r="S26" s="116">
        <f>'MIPG INSTITUCIONAL'!R32</f>
        <v>0</v>
      </c>
      <c r="T26" s="116" t="str">
        <f>'MIPG INSTITUCIONAL'!S32</f>
        <v>x</v>
      </c>
      <c r="U26" s="117">
        <f>'MIPG INSTITUCIONAL'!T32</f>
        <v>0</v>
      </c>
      <c r="V26" s="104" t="str">
        <f t="shared" si="2"/>
        <v>4</v>
      </c>
      <c r="W26" s="104" t="str">
        <f t="shared" si="3"/>
        <v>4</v>
      </c>
      <c r="X26" s="104" t="str">
        <f t="shared" si="4"/>
        <v>3</v>
      </c>
      <c r="Y26" s="104" t="str">
        <f t="shared" si="5"/>
        <v>4</v>
      </c>
      <c r="Z26" s="105" t="str">
        <f>IF((IF(Tabla2[[#This Row],[Calculo1 ]]="1",_xlfn.IFS(W26="1",IF((J26/H26)&gt;100%,100%,J26/H26),W26="2",IF((J26/N26)&gt;100%,100%,J26/N26),W26="3","0%",W26="4","0")+Tabla2[[#This Row],[ III TRIM 20217]],_xlfn.IFS(W26="1",IF((J26/H26)&gt;100%,100%,J26/H26),W26="2",IF((J26/N26)&gt;100%,100%,J26/N26),W26="3","0%",W26="4","")))=100%,100%,(IF(Tabla2[[#This Row],[Calculo1 ]]="1",_xlfn.IFS(W26="1",IF((J26/H26)&gt;100%,100%,J26/H26),W26="2",IF((J26/N26)&gt;100%,100%,J26/N26),W26="3","0%",W26="4","0")+Tabla2[[#This Row],[ III TRIM 20217]],_xlfn.IFS(W26="1",IF((J26/H26)&gt;100%,100%,J26/H26),W26="2",IF((J26/N26)&gt;100%,100%,J26/N26),W26="3","0%",W26="4",""))))</f>
        <v/>
      </c>
      <c r="AA26" s="118" t="str">
        <f t="shared" si="6"/>
        <v/>
      </c>
      <c r="AB26" s="119" t="str">
        <f>_xlfn.IFNA(INDEX(Hoja1!$C$3:$C$230,MATCH(Tabla2[[#This Row],[Calculo5]],Hoja1!$B$3:$B$230,0)),"")</f>
        <v/>
      </c>
      <c r="AC26" s="119" t="str">
        <f t="shared" si="7"/>
        <v>0%</v>
      </c>
      <c r="AD26" s="121" t="str">
        <f t="shared" si="8"/>
        <v/>
      </c>
      <c r="AE26" s="296">
        <f>IF(IF(F26="","ESPECÍFICAR TIPO DE META",_xlfn.IFNA(_xlfn.IFS(SUM(I26:L26)=0,0%,SUM(I26:L26)&gt;0.001,(_xlfn.IFS(F26="INCREMENTO",SUM(I26:L26)/H26,F26="MANTENIMIENTO",SUM(I26:L26)/(H26*Tabla2[[#This Row],[N.X]])))),"ESPECÍFICAR TIPO DE META"))&gt;1,"100%",IF(F26="","ESPECÍFICAR TIPO DE META",_xlfn.IFNA(_xlfn.IFS(SUM(I26:L26)=0,0%,SUM(I26:L26)&gt;0.001,(_xlfn.IFS(F26="INCREMENTO",SUM(I26:L26)/H26,F26="MANTENIMIENTO",SUM(I26:L26)/(H26*Tabla2[[#This Row],[N.X]])))),"ESPECÍFICAR TIPO DE META")))</f>
        <v>0</v>
      </c>
      <c r="AF26" s="299">
        <f>'MIPG INSTITUCIONAL'!N32</f>
        <v>0</v>
      </c>
      <c r="AG26" s="293">
        <f>'MIPG INSTITUCIONAL'!O32</f>
        <v>0</v>
      </c>
      <c r="AH26" s="302" t="str">
        <f>'MIPG INSTITUCIONAL'!P32</f>
        <v>Director 
Jefe Oficina Asesora de Planeación</v>
      </c>
      <c r="AI26" s="88" t="str">
        <f>'MIPG INSTITUCIONAL'!P32</f>
        <v>Director 
Jefe Oficina Asesora de Planeación</v>
      </c>
    </row>
    <row r="27" spans="2:35" s="25" customFormat="1" ht="51" customHeight="1" thickBot="1" x14ac:dyDescent="0.3">
      <c r="B27" s="108" t="s">
        <v>27</v>
      </c>
      <c r="C27" s="111" t="s">
        <v>89</v>
      </c>
      <c r="D27" s="154" t="str">
        <f>'MIPG INSTITUCIONAL'!F33</f>
        <v>Realizar el proceso de formulación del Plan Integral de la Información PETI.</v>
      </c>
      <c r="E27" s="109" t="str">
        <f>'MIPG INSTITUCIONAL'!G33</f>
        <v>Plan Estratégico de Tecnologías de la Información (PETI) formulado e implementado.</v>
      </c>
      <c r="F27" s="110" t="s">
        <v>87</v>
      </c>
      <c r="G27" s="242">
        <f t="shared" si="0"/>
        <v>1</v>
      </c>
      <c r="H27" s="249">
        <f>'MIPG INSTITUCIONAL'!H33</f>
        <v>1</v>
      </c>
      <c r="I27" s="120">
        <f>'MIPG INSTITUCIONAL'!I33</f>
        <v>0</v>
      </c>
      <c r="J27" s="267">
        <f>'MIPG INSTITUCIONAL'!J33</f>
        <v>0</v>
      </c>
      <c r="K27" s="267">
        <f>'MIPG INSTITUCIONAL'!K33</f>
        <v>0</v>
      </c>
      <c r="L27" s="268">
        <f>'MIPG INSTITUCIONAL'!L33</f>
        <v>0</v>
      </c>
      <c r="M27" s="113"/>
      <c r="N27" s="114"/>
      <c r="O27" s="114">
        <v>1</v>
      </c>
      <c r="P27" s="283"/>
      <c r="Q27" s="280" t="str">
        <f t="shared" si="1"/>
        <v>SI</v>
      </c>
      <c r="R27" s="115">
        <f>'MIPG INSTITUCIONAL'!Q33</f>
        <v>0</v>
      </c>
      <c r="S27" s="116">
        <f>'MIPG INSTITUCIONAL'!R33</f>
        <v>0</v>
      </c>
      <c r="T27" s="116" t="str">
        <f>'MIPG INSTITUCIONAL'!S33</f>
        <v>x</v>
      </c>
      <c r="U27" s="117">
        <f>'MIPG INSTITUCIONAL'!T33</f>
        <v>0</v>
      </c>
      <c r="V27" s="104" t="str">
        <f t="shared" si="2"/>
        <v>4</v>
      </c>
      <c r="W27" s="104" t="str">
        <f t="shared" si="3"/>
        <v>4</v>
      </c>
      <c r="X27" s="104" t="str">
        <f t="shared" si="4"/>
        <v>3</v>
      </c>
      <c r="Y27" s="104" t="str">
        <f t="shared" si="5"/>
        <v>4</v>
      </c>
      <c r="Z27" s="105" t="str">
        <f>IF((IF(Tabla2[[#This Row],[Calculo1 ]]="1",_xlfn.IFS(W27="1",IF((J27/H27)&gt;100%,100%,J27/H27),W27="2",IF((J27/N27)&gt;100%,100%,J27/N27),W27="3","0%",W27="4","0")+Tabla2[[#This Row],[ III TRIM 20217]],_xlfn.IFS(W27="1",IF((J27/H27)&gt;100%,100%,J27/H27),W27="2",IF((J27/N27)&gt;100%,100%,J27/N27),W27="3","0%",W27="4","")))=100%,100%,(IF(Tabla2[[#This Row],[Calculo1 ]]="1",_xlfn.IFS(W27="1",IF((J27/H27)&gt;100%,100%,J27/H27),W27="2",IF((J27/N27)&gt;100%,100%,J27/N27),W27="3","0%",W27="4","0")+Tabla2[[#This Row],[ III TRIM 20217]],_xlfn.IFS(W27="1",IF((J27/H27)&gt;100%,100%,J27/H27),W27="2",IF((J27/N27)&gt;100%,100%,J27/N27),W27="3","0%",W27="4",""))))</f>
        <v/>
      </c>
      <c r="AA27" s="118" t="str">
        <f t="shared" si="6"/>
        <v/>
      </c>
      <c r="AB27" s="119" t="str">
        <f>_xlfn.IFNA(INDEX(Hoja1!$C$3:$C$230,MATCH(Tabla2[[#This Row],[Calculo5]],Hoja1!$B$3:$B$230,0)),"")</f>
        <v/>
      </c>
      <c r="AC27" s="119" t="str">
        <f t="shared" si="7"/>
        <v>0%</v>
      </c>
      <c r="AD27" s="121" t="str">
        <f t="shared" si="8"/>
        <v/>
      </c>
      <c r="AE27" s="296">
        <f>IF(IF(F27="","ESPECÍFICAR TIPO DE META",_xlfn.IFNA(_xlfn.IFS(SUM(I27:L27)=0,0%,SUM(I27:L27)&gt;0.001,(_xlfn.IFS(F27="INCREMENTO",SUM(I27:L27)/H27,F27="MANTENIMIENTO",SUM(I27:L27)/(H27*Tabla2[[#This Row],[N.X]])))),"ESPECÍFICAR TIPO DE META"))&gt;1,"100%",IF(F27="","ESPECÍFICAR TIPO DE META",_xlfn.IFNA(_xlfn.IFS(SUM(I27:L27)=0,0%,SUM(I27:L27)&gt;0.001,(_xlfn.IFS(F27="INCREMENTO",SUM(I27:L27)/H27,F27="MANTENIMIENTO",SUM(I27:L27)/(H27*Tabla2[[#This Row],[N.X]])))),"ESPECÍFICAR TIPO DE META")))</f>
        <v>0</v>
      </c>
      <c r="AF27" s="299">
        <f>'MIPG INSTITUCIONAL'!N33</f>
        <v>0</v>
      </c>
      <c r="AG27" s="293">
        <f>'MIPG INSTITUCIONAL'!O33</f>
        <v>0</v>
      </c>
      <c r="AH27" s="302" t="str">
        <f>'MIPG INSTITUCIONAL'!P33</f>
        <v>Director 
Jefe Oficina Asesora de Planeación</v>
      </c>
      <c r="AI27" s="88" t="str">
        <f>'MIPG INSTITUCIONAL'!P33</f>
        <v>Director 
Jefe Oficina Asesora de Planeación</v>
      </c>
    </row>
    <row r="28" spans="2:35" s="25" customFormat="1" ht="51" customHeight="1" thickBot="1" x14ac:dyDescent="0.3">
      <c r="B28" s="108" t="s">
        <v>27</v>
      </c>
      <c r="C28" s="111" t="s">
        <v>89</v>
      </c>
      <c r="D28" s="154" t="str">
        <f>'MIPG INSTITUCIONAL'!F34</f>
        <v>Realizar el diagnostico, así como formular los indicadores de medición de la seguridad y privacidad de la información para la vigencia, implementando la herramienta de autodiagnóstico del Modelo de Seguridad y Privacidad de la Información (MSPI). Realizar la planificación, estructuración, formulación y ejecución del sistema de gestión de la seguridad de la información SGSI.</v>
      </c>
      <c r="E28" s="109" t="str">
        <f>'MIPG INSTITUCIONAL'!G34</f>
        <v>Diagnóstico y formulación de los indicadores  del Modelo de Seguridad y Privacidad de la Información (MSPI) realizado.</v>
      </c>
      <c r="F28" s="110" t="s">
        <v>87</v>
      </c>
      <c r="G28" s="242">
        <f t="shared" si="0"/>
        <v>1</v>
      </c>
      <c r="H28" s="249">
        <f>'MIPG INSTITUCIONAL'!H34</f>
        <v>1</v>
      </c>
      <c r="I28" s="120">
        <f>'MIPG INSTITUCIONAL'!I34</f>
        <v>0</v>
      </c>
      <c r="J28" s="267">
        <f>'MIPG INSTITUCIONAL'!J34</f>
        <v>0</v>
      </c>
      <c r="K28" s="267">
        <f>'MIPG INSTITUCIONAL'!K34</f>
        <v>0</v>
      </c>
      <c r="L28" s="268">
        <f>'MIPG INSTITUCIONAL'!L34</f>
        <v>0</v>
      </c>
      <c r="M28" s="113"/>
      <c r="N28" s="114"/>
      <c r="O28" s="114">
        <v>1</v>
      </c>
      <c r="P28" s="283"/>
      <c r="Q28" s="280" t="str">
        <f t="shared" si="1"/>
        <v>SI</v>
      </c>
      <c r="R28" s="115">
        <f>'MIPG INSTITUCIONAL'!Q34</f>
        <v>0</v>
      </c>
      <c r="S28" s="116">
        <f>'MIPG INSTITUCIONAL'!R34</f>
        <v>0</v>
      </c>
      <c r="T28" s="116" t="str">
        <f>'MIPG INSTITUCIONAL'!S34</f>
        <v>x</v>
      </c>
      <c r="U28" s="117">
        <f>'MIPG INSTITUCIONAL'!T34</f>
        <v>0</v>
      </c>
      <c r="V28" s="104" t="str">
        <f t="shared" si="2"/>
        <v>4</v>
      </c>
      <c r="W28" s="104" t="str">
        <f t="shared" si="3"/>
        <v>4</v>
      </c>
      <c r="X28" s="104" t="str">
        <f t="shared" si="4"/>
        <v>3</v>
      </c>
      <c r="Y28" s="104" t="str">
        <f t="shared" si="5"/>
        <v>4</v>
      </c>
      <c r="Z28" s="105" t="str">
        <f>IF((IF(Tabla2[[#This Row],[Calculo1 ]]="1",_xlfn.IFS(W28="1",IF((J28/H28)&gt;100%,100%,J28/H28),W28="2",IF((J28/N28)&gt;100%,100%,J28/N28),W28="3","0%",W28="4","0")+Tabla2[[#This Row],[ III TRIM 20217]],_xlfn.IFS(W28="1",IF((J28/H28)&gt;100%,100%,J28/H28),W28="2",IF((J28/N28)&gt;100%,100%,J28/N28),W28="3","0%",W28="4","")))=100%,100%,(IF(Tabla2[[#This Row],[Calculo1 ]]="1",_xlfn.IFS(W28="1",IF((J28/H28)&gt;100%,100%,J28/H28),W28="2",IF((J28/N28)&gt;100%,100%,J28/N28),W28="3","0%",W28="4","0")+Tabla2[[#This Row],[ III TRIM 20217]],_xlfn.IFS(W28="1",IF((J28/H28)&gt;100%,100%,J28/H28),W28="2",IF((J28/N28)&gt;100%,100%,J28/N28),W28="3","0%",W28="4",""))))</f>
        <v/>
      </c>
      <c r="AA28" s="118" t="str">
        <f t="shared" si="6"/>
        <v/>
      </c>
      <c r="AB28" s="119" t="str">
        <f>_xlfn.IFNA(INDEX(Hoja1!$C$3:$C$230,MATCH(Tabla2[[#This Row],[Calculo5]],Hoja1!$B$3:$B$230,0)),"")</f>
        <v/>
      </c>
      <c r="AC28" s="119" t="str">
        <f t="shared" si="7"/>
        <v>0%</v>
      </c>
      <c r="AD28" s="121" t="str">
        <f t="shared" si="8"/>
        <v/>
      </c>
      <c r="AE28" s="296">
        <f>IF(IF(F28="","ESPECÍFICAR TIPO DE META",_xlfn.IFNA(_xlfn.IFS(SUM(I28:L28)=0,0%,SUM(I28:L28)&gt;0.001,(_xlfn.IFS(F28="INCREMENTO",SUM(I28:L28)/H28,F28="MANTENIMIENTO",SUM(I28:L28)/(H28*Tabla2[[#This Row],[N.X]])))),"ESPECÍFICAR TIPO DE META"))&gt;1,"100%",IF(F28="","ESPECÍFICAR TIPO DE META",_xlfn.IFNA(_xlfn.IFS(SUM(I28:L28)=0,0%,SUM(I28:L28)&gt;0.001,(_xlfn.IFS(F28="INCREMENTO",SUM(I28:L28)/H28,F28="MANTENIMIENTO",SUM(I28:L28)/(H28*Tabla2[[#This Row],[N.X]])))),"ESPECÍFICAR TIPO DE META")))</f>
        <v>0</v>
      </c>
      <c r="AF28" s="299">
        <f>'MIPG INSTITUCIONAL'!N34</f>
        <v>0</v>
      </c>
      <c r="AG28" s="293">
        <f>'MIPG INSTITUCIONAL'!O34</f>
        <v>0</v>
      </c>
      <c r="AH28" s="302" t="str">
        <f>'MIPG INSTITUCIONAL'!P34</f>
        <v>Director 
Jefe Oficina Asesora de Planeación</v>
      </c>
      <c r="AI28" s="88" t="str">
        <f>'MIPG INSTITUCIONAL'!P34</f>
        <v>Director 
Jefe Oficina Asesora de Planeación</v>
      </c>
    </row>
    <row r="29" spans="2:35" s="25" customFormat="1" ht="51" customHeight="1" thickBot="1" x14ac:dyDescent="0.3">
      <c r="B29" s="108" t="s">
        <v>27</v>
      </c>
      <c r="C29" s="111" t="s">
        <v>89</v>
      </c>
      <c r="D29" s="154">
        <f>'MIPG INSTITUCIONAL'!F35</f>
        <v>0</v>
      </c>
      <c r="E29" s="109" t="str">
        <f>'MIPG INSTITUCIONAL'!G35</f>
        <v>Batería de Indicadores de eficiencia y eficacia del sistema de gestión de seguridad y privacidad de la información (MSPI)</v>
      </c>
      <c r="F29" s="110" t="s">
        <v>87</v>
      </c>
      <c r="G29" s="242">
        <f t="shared" si="0"/>
        <v>1</v>
      </c>
      <c r="H29" s="249">
        <f>'MIPG INSTITUCIONAL'!H35</f>
        <v>1</v>
      </c>
      <c r="I29" s="120">
        <f>'MIPG INSTITUCIONAL'!I35</f>
        <v>0</v>
      </c>
      <c r="J29" s="267">
        <f>'MIPG INSTITUCIONAL'!J35</f>
        <v>0</v>
      </c>
      <c r="K29" s="267">
        <f>'MIPG INSTITUCIONAL'!K35</f>
        <v>0</v>
      </c>
      <c r="L29" s="268">
        <f>'MIPG INSTITUCIONAL'!L35</f>
        <v>0</v>
      </c>
      <c r="M29" s="113"/>
      <c r="N29" s="114"/>
      <c r="O29" s="114">
        <v>1</v>
      </c>
      <c r="P29" s="283"/>
      <c r="Q29" s="280" t="str">
        <f t="shared" si="1"/>
        <v>SI</v>
      </c>
      <c r="R29" s="115">
        <f>'MIPG INSTITUCIONAL'!Q35</f>
        <v>0</v>
      </c>
      <c r="S29" s="116">
        <f>'MIPG INSTITUCIONAL'!R35</f>
        <v>0</v>
      </c>
      <c r="T29" s="116" t="str">
        <f>'MIPG INSTITUCIONAL'!S35</f>
        <v>x</v>
      </c>
      <c r="U29" s="117">
        <f>'MIPG INSTITUCIONAL'!T35</f>
        <v>0</v>
      </c>
      <c r="V29" s="104" t="str">
        <f t="shared" si="2"/>
        <v>4</v>
      </c>
      <c r="W29" s="104" t="str">
        <f t="shared" si="3"/>
        <v>4</v>
      </c>
      <c r="X29" s="104" t="str">
        <f t="shared" si="4"/>
        <v>3</v>
      </c>
      <c r="Y29" s="104" t="str">
        <f t="shared" si="5"/>
        <v>4</v>
      </c>
      <c r="Z29" s="105" t="str">
        <f>IF((IF(Tabla2[[#This Row],[Calculo1 ]]="1",_xlfn.IFS(W29="1",IF((J29/H29)&gt;100%,100%,J29/H29),W29="2",IF((J29/N29)&gt;100%,100%,J29/N29),W29="3","0%",W29="4","0")+Tabla2[[#This Row],[ III TRIM 20217]],_xlfn.IFS(W29="1",IF((J29/H29)&gt;100%,100%,J29/H29),W29="2",IF((J29/N29)&gt;100%,100%,J29/N29),W29="3","0%",W29="4","")))=100%,100%,(IF(Tabla2[[#This Row],[Calculo1 ]]="1",_xlfn.IFS(W29="1",IF((J29/H29)&gt;100%,100%,J29/H29),W29="2",IF((J29/N29)&gt;100%,100%,J29/N29),W29="3","0%",W29="4","0")+Tabla2[[#This Row],[ III TRIM 20217]],_xlfn.IFS(W29="1",IF((J29/H29)&gt;100%,100%,J29/H29),W29="2",IF((J29/N29)&gt;100%,100%,J29/N29),W29="3","0%",W29="4",""))))</f>
        <v/>
      </c>
      <c r="AA29" s="118" t="str">
        <f t="shared" si="6"/>
        <v/>
      </c>
      <c r="AB29" s="119" t="str">
        <f>_xlfn.IFNA(INDEX(Hoja1!$C$3:$C$230,MATCH(Tabla2[[#This Row],[Calculo5]],Hoja1!$B$3:$B$230,0)),"")</f>
        <v/>
      </c>
      <c r="AC29" s="119" t="str">
        <f t="shared" si="7"/>
        <v>0%</v>
      </c>
      <c r="AD29" s="121" t="str">
        <f t="shared" si="8"/>
        <v/>
      </c>
      <c r="AE29" s="296">
        <f>IF(IF(F29="","ESPECÍFICAR TIPO DE META",_xlfn.IFNA(_xlfn.IFS(SUM(I29:L29)=0,0%,SUM(I29:L29)&gt;0.001,(_xlfn.IFS(F29="INCREMENTO",SUM(I29:L29)/H29,F29="MANTENIMIENTO",SUM(I29:L29)/(H29*Tabla2[[#This Row],[N.X]])))),"ESPECÍFICAR TIPO DE META"))&gt;1,"100%",IF(F29="","ESPECÍFICAR TIPO DE META",_xlfn.IFNA(_xlfn.IFS(SUM(I29:L29)=0,0%,SUM(I29:L29)&gt;0.001,(_xlfn.IFS(F29="INCREMENTO",SUM(I29:L29)/H29,F29="MANTENIMIENTO",SUM(I29:L29)/(H29*Tabla2[[#This Row],[N.X]])))),"ESPECÍFICAR TIPO DE META")))</f>
        <v>0</v>
      </c>
      <c r="AF29" s="299">
        <f>'MIPG INSTITUCIONAL'!N35</f>
        <v>0</v>
      </c>
      <c r="AG29" s="293">
        <f>'MIPG INSTITUCIONAL'!O35</f>
        <v>0</v>
      </c>
      <c r="AH29" s="302" t="str">
        <f>'MIPG INSTITUCIONAL'!P35</f>
        <v>Director 
Jefe Oficina Asesora de Planeación</v>
      </c>
      <c r="AI29" s="88" t="str">
        <f>'MIPG INSTITUCIONAL'!P35</f>
        <v>Director 
Jefe Oficina Asesora de Planeación</v>
      </c>
    </row>
    <row r="30" spans="2:35" s="25" customFormat="1" ht="51" customHeight="1" thickBot="1" x14ac:dyDescent="0.3">
      <c r="B30" s="108" t="s">
        <v>27</v>
      </c>
      <c r="C30" s="111" t="s">
        <v>89</v>
      </c>
      <c r="D30" s="154">
        <f>'MIPG INSTITUCIONAL'!F36</f>
        <v>0</v>
      </c>
      <c r="E30" s="109" t="str">
        <f>'MIPG INSTITUCIONAL'!G36</f>
        <v>Ejecución y formulación del sistema de Gestión de Seguridad de la Información (SGSI) formulado.</v>
      </c>
      <c r="F30" s="110" t="s">
        <v>87</v>
      </c>
      <c r="G30" s="240">
        <f t="shared" si="0"/>
        <v>1</v>
      </c>
      <c r="H30" s="250">
        <f>'MIPG INSTITUCIONAL'!H36</f>
        <v>1</v>
      </c>
      <c r="I30" s="120">
        <f>'MIPG INSTITUCIONAL'!I36</f>
        <v>0</v>
      </c>
      <c r="J30" s="267">
        <f>'MIPG INSTITUCIONAL'!J36</f>
        <v>0</v>
      </c>
      <c r="K30" s="267">
        <f>'MIPG INSTITUCIONAL'!K36</f>
        <v>0</v>
      </c>
      <c r="L30" s="268">
        <f>'MIPG INSTITUCIONAL'!L36</f>
        <v>0</v>
      </c>
      <c r="M30" s="113"/>
      <c r="N30" s="114"/>
      <c r="O30" s="114"/>
      <c r="P30" s="283">
        <v>1</v>
      </c>
      <c r="Q30" s="280" t="str">
        <f t="shared" si="1"/>
        <v>SI</v>
      </c>
      <c r="R30" s="115">
        <f>'MIPG INSTITUCIONAL'!Q36</f>
        <v>0</v>
      </c>
      <c r="S30" s="116">
        <f>'MIPG INSTITUCIONAL'!R36</f>
        <v>0</v>
      </c>
      <c r="T30" s="116">
        <f>'MIPG INSTITUCIONAL'!S36</f>
        <v>0</v>
      </c>
      <c r="U30" s="117" t="str">
        <f>'MIPG INSTITUCIONAL'!T36</f>
        <v>x</v>
      </c>
      <c r="V30" s="104" t="str">
        <f t="shared" si="2"/>
        <v>4</v>
      </c>
      <c r="W30" s="104" t="str">
        <f t="shared" si="3"/>
        <v>4</v>
      </c>
      <c r="X30" s="104" t="str">
        <f t="shared" si="4"/>
        <v>4</v>
      </c>
      <c r="Y30" s="104" t="str">
        <f t="shared" si="5"/>
        <v>3</v>
      </c>
      <c r="Z30" s="105" t="str">
        <f>IF((IF(Tabla2[[#This Row],[Calculo1 ]]="1",_xlfn.IFS(W30="1",IF((J30/H30)&gt;100%,100%,J30/H30),W30="2",IF((J30/N30)&gt;100%,100%,J30/N30),W30="3","0%",W30="4","0")+Tabla2[[#This Row],[ III TRIM 20217]],_xlfn.IFS(W30="1",IF((J30/H30)&gt;100%,100%,J30/H30),W30="2",IF((J30/N30)&gt;100%,100%,J30/N30),W30="3","0%",W30="4","")))=100%,100%,(IF(Tabla2[[#This Row],[Calculo1 ]]="1",_xlfn.IFS(W30="1",IF((J30/H30)&gt;100%,100%,J30/H30),W30="2",IF((J30/N30)&gt;100%,100%,J30/N30),W30="3","0%",W30="4","0")+Tabla2[[#This Row],[ III TRIM 20217]],_xlfn.IFS(W30="1",IF((J30/H30)&gt;100%,100%,J30/H30),W30="2",IF((J30/N30)&gt;100%,100%,J30/N30),W30="3","0%",W30="4",""))))</f>
        <v/>
      </c>
      <c r="AA30" s="118" t="str">
        <f t="shared" si="6"/>
        <v/>
      </c>
      <c r="AB30" s="119" t="str">
        <f>_xlfn.IFNA(INDEX(Hoja1!$C$3:$C$230,MATCH(Tabla2[[#This Row],[Calculo5]],Hoja1!$B$3:$B$230,0)),"")</f>
        <v/>
      </c>
      <c r="AC30" s="119" t="str">
        <f t="shared" si="7"/>
        <v/>
      </c>
      <c r="AD30" s="121" t="str">
        <f t="shared" si="8"/>
        <v>0%</v>
      </c>
      <c r="AE30" s="296">
        <f>IF(IF(F30="","ESPECÍFICAR TIPO DE META",_xlfn.IFNA(_xlfn.IFS(SUM(I30:L30)=0,0%,SUM(I30:L30)&gt;0.001,(_xlfn.IFS(F30="INCREMENTO",SUM(I30:L30)/H30,F30="MANTENIMIENTO",SUM(I30:L30)/(H30*Tabla2[[#This Row],[N.X]])))),"ESPECÍFICAR TIPO DE META"))&gt;1,"100%",IF(F30="","ESPECÍFICAR TIPO DE META",_xlfn.IFNA(_xlfn.IFS(SUM(I30:L30)=0,0%,SUM(I30:L30)&gt;0.001,(_xlfn.IFS(F30="INCREMENTO",SUM(I30:L30)/H30,F30="MANTENIMIENTO",SUM(I30:L30)/(H30*Tabla2[[#This Row],[N.X]])))),"ESPECÍFICAR TIPO DE META")))</f>
        <v>0</v>
      </c>
      <c r="AF30" s="299">
        <f>'MIPG INSTITUCIONAL'!N36</f>
        <v>0</v>
      </c>
      <c r="AG30" s="293">
        <f>'MIPG INSTITUCIONAL'!O36</f>
        <v>0</v>
      </c>
      <c r="AH30" s="302" t="str">
        <f>'MIPG INSTITUCIONAL'!P36</f>
        <v>Director 
Jefe Oficina Asesora de Planeación</v>
      </c>
      <c r="AI30" s="88" t="str">
        <f>'MIPG INSTITUCIONAL'!P36</f>
        <v>Director 
Jefe Oficina Asesora de Planeación</v>
      </c>
    </row>
    <row r="31" spans="2:35" s="25" customFormat="1" ht="51" customHeight="1" thickBot="1" x14ac:dyDescent="0.3">
      <c r="B31" s="108" t="s">
        <v>27</v>
      </c>
      <c r="C31" s="111" t="s">
        <v>90</v>
      </c>
      <c r="D31" s="154">
        <f>'MIPG INSTITUCIONAL'!F37</f>
        <v>0</v>
      </c>
      <c r="E31" s="109" t="str">
        <f>'MIPG INSTITUCIONAL'!G37</f>
        <v>Acto administrativo de implementación del Sistema de Gestión de Seguridad de la Información (SGSI)</v>
      </c>
      <c r="F31" s="110" t="s">
        <v>87</v>
      </c>
      <c r="G31" s="240">
        <f t="shared" si="0"/>
        <v>1</v>
      </c>
      <c r="H31" s="249">
        <f>'MIPG INSTITUCIONAL'!H37</f>
        <v>1</v>
      </c>
      <c r="I31" s="120">
        <f>'MIPG INSTITUCIONAL'!I37</f>
        <v>0</v>
      </c>
      <c r="J31" s="267">
        <f>'MIPG INSTITUCIONAL'!J37</f>
        <v>0</v>
      </c>
      <c r="K31" s="267">
        <f>'MIPG INSTITUCIONAL'!K37</f>
        <v>0</v>
      </c>
      <c r="L31" s="268">
        <f>'MIPG INSTITUCIONAL'!L37</f>
        <v>0</v>
      </c>
      <c r="M31" s="113"/>
      <c r="N31" s="114"/>
      <c r="O31" s="114"/>
      <c r="P31" s="283">
        <v>1</v>
      </c>
      <c r="Q31" s="280" t="str">
        <f t="shared" si="1"/>
        <v>SI</v>
      </c>
      <c r="R31" s="115">
        <f>'MIPG INSTITUCIONAL'!Q37</f>
        <v>0</v>
      </c>
      <c r="S31" s="116">
        <f>'MIPG INSTITUCIONAL'!R37</f>
        <v>0</v>
      </c>
      <c r="T31" s="116">
        <f>'MIPG INSTITUCIONAL'!S37</f>
        <v>0</v>
      </c>
      <c r="U31" s="117" t="str">
        <f>'MIPG INSTITUCIONAL'!T37</f>
        <v>x</v>
      </c>
      <c r="V31" s="104" t="str">
        <f t="shared" si="2"/>
        <v>4</v>
      </c>
      <c r="W31" s="104" t="str">
        <f t="shared" si="3"/>
        <v>4</v>
      </c>
      <c r="X31" s="104" t="str">
        <f t="shared" si="4"/>
        <v>4</v>
      </c>
      <c r="Y31" s="104" t="str">
        <f t="shared" si="5"/>
        <v>3</v>
      </c>
      <c r="Z31" s="105" t="str">
        <f>IF((IF(Tabla2[[#This Row],[Calculo1 ]]="1",_xlfn.IFS(W31="1",IF((J31/H31)&gt;100%,100%,J31/H31),W31="2",IF((J31/N31)&gt;100%,100%,J31/N31),W31="3","0%",W31="4","0")+Tabla2[[#This Row],[ III TRIM 20217]],_xlfn.IFS(W31="1",IF((J31/H31)&gt;100%,100%,J31/H31),W31="2",IF((J31/N31)&gt;100%,100%,J31/N31),W31="3","0%",W31="4","")))=100%,100%,(IF(Tabla2[[#This Row],[Calculo1 ]]="1",_xlfn.IFS(W31="1",IF((J31/H31)&gt;100%,100%,J31/H31),W31="2",IF((J31/N31)&gt;100%,100%,J31/N31),W31="3","0%",W31="4","0")+Tabla2[[#This Row],[ III TRIM 20217]],_xlfn.IFS(W31="1",IF((J31/H31)&gt;100%,100%,J31/H31),W31="2",IF((J31/N31)&gt;100%,100%,J31/N31),W31="3","0%",W31="4",""))))</f>
        <v/>
      </c>
      <c r="AA31" s="118" t="str">
        <f t="shared" si="6"/>
        <v/>
      </c>
      <c r="AB31" s="119" t="str">
        <f>_xlfn.IFNA(INDEX(Hoja1!$C$3:$C$230,MATCH(Tabla2[[#This Row],[Calculo5]],Hoja1!$B$3:$B$230,0)),"")</f>
        <v/>
      </c>
      <c r="AC31" s="119" t="str">
        <f t="shared" si="7"/>
        <v/>
      </c>
      <c r="AD31" s="121" t="str">
        <f t="shared" si="8"/>
        <v>0%</v>
      </c>
      <c r="AE31" s="296">
        <f>IF(IF(F31="","ESPECÍFICAR TIPO DE META",_xlfn.IFNA(_xlfn.IFS(SUM(I31:L31)=0,0%,SUM(I31:L31)&gt;0.001,(_xlfn.IFS(F31="INCREMENTO",SUM(I31:L31)/H31,F31="MANTENIMIENTO",SUM(I31:L31)/(H31*Tabla2[[#This Row],[N.X]])))),"ESPECÍFICAR TIPO DE META"))&gt;1,"100%",IF(F31="","ESPECÍFICAR TIPO DE META",_xlfn.IFNA(_xlfn.IFS(SUM(I31:L31)=0,0%,SUM(I31:L31)&gt;0.001,(_xlfn.IFS(F31="INCREMENTO",SUM(I31:L31)/H31,F31="MANTENIMIENTO",SUM(I31:L31)/(H31*Tabla2[[#This Row],[N.X]])))),"ESPECÍFICAR TIPO DE META")))</f>
        <v>0</v>
      </c>
      <c r="AF31" s="299">
        <f>'MIPG INSTITUCIONAL'!N37</f>
        <v>0</v>
      </c>
      <c r="AG31" s="293">
        <f>'MIPG INSTITUCIONAL'!O37</f>
        <v>0</v>
      </c>
      <c r="AH31" s="302" t="str">
        <f>'MIPG INSTITUCIONAL'!P37</f>
        <v>Director 
Jefe Oficina Asesora de Planeación</v>
      </c>
      <c r="AI31" s="88" t="str">
        <f>'MIPG INSTITUCIONAL'!P37</f>
        <v>Director 
Jefe Oficina Asesora de Planeación</v>
      </c>
    </row>
    <row r="32" spans="2:35" s="25" customFormat="1" ht="51" customHeight="1" thickBot="1" x14ac:dyDescent="0.3">
      <c r="B32" s="108" t="s">
        <v>27</v>
      </c>
      <c r="C32" s="111" t="s">
        <v>90</v>
      </c>
      <c r="D32" s="154" t="str">
        <f>'MIPG INSTITUCIONAL'!F38</f>
        <v>Realizar el seguimiento y la evaluación de la planificación estratégica de la entidad, implementando herramientas de monitoreo con las cuales se puedan realizar los ajustes necesarios en la toma oportuna de las decisiones por la alta dirección, en aras de dar cumplimiento a los objetivos institucionales y a las metas del Plan de Desarrollo para la vigencia 2020 – 2023</v>
      </c>
      <c r="E32" s="109" t="str">
        <f>'MIPG INSTITUCIONAL'!G38</f>
        <v xml:space="preserve">Plan Indicativo para la gestión en las vigencias 2020 - 2023 actualizado </v>
      </c>
      <c r="F32" s="110" t="s">
        <v>87</v>
      </c>
      <c r="G32" s="240">
        <f t="shared" si="0"/>
        <v>1</v>
      </c>
      <c r="H32" s="249">
        <f>'MIPG INSTITUCIONAL'!H38</f>
        <v>1</v>
      </c>
      <c r="I32" s="120">
        <f>'MIPG INSTITUCIONAL'!I38</f>
        <v>0</v>
      </c>
      <c r="J32" s="267">
        <f>'MIPG INSTITUCIONAL'!J38</f>
        <v>0</v>
      </c>
      <c r="K32" s="267">
        <f>'MIPG INSTITUCIONAL'!K38</f>
        <v>0</v>
      </c>
      <c r="L32" s="268">
        <f>'MIPG INSTITUCIONAL'!L38</f>
        <v>0</v>
      </c>
      <c r="M32" s="113"/>
      <c r="N32" s="346"/>
      <c r="O32" s="350">
        <v>1</v>
      </c>
      <c r="P32" s="283"/>
      <c r="Q32" s="280" t="str">
        <f t="shared" si="1"/>
        <v>SI</v>
      </c>
      <c r="R32" s="115">
        <f>'MIPG INSTITUCIONAL'!Q38</f>
        <v>0</v>
      </c>
      <c r="S32" s="116">
        <f>'MIPG INSTITUCIONAL'!R38</f>
        <v>0</v>
      </c>
      <c r="T32" s="116" t="str">
        <f>'MIPG INSTITUCIONAL'!S38</f>
        <v>x</v>
      </c>
      <c r="U32" s="117">
        <f>'MIPG INSTITUCIONAL'!T38</f>
        <v>0</v>
      </c>
      <c r="V32" s="104" t="str">
        <f t="shared" si="2"/>
        <v>4</v>
      </c>
      <c r="W32" s="104" t="str">
        <f t="shared" si="3"/>
        <v>4</v>
      </c>
      <c r="X32" s="104" t="str">
        <f t="shared" si="4"/>
        <v>3</v>
      </c>
      <c r="Y32" s="104" t="str">
        <f t="shared" si="5"/>
        <v>4</v>
      </c>
      <c r="Z32" s="105" t="str">
        <f>IF((IF(Tabla2[[#This Row],[Calculo1 ]]="1",_xlfn.IFS(W32="1",IF((J32/H32)&gt;100%,100%,J32/H32),W32="2",IF((J32/N32)&gt;100%,100%,J32/N32),W32="3","0%",W32="4","0")+Tabla2[[#This Row],[ III TRIM 20217]],_xlfn.IFS(W32="1",IF((J32/H32)&gt;100%,100%,J32/H32),W32="2",IF((J32/N32)&gt;100%,100%,J32/N32),W32="3","0%",W32="4","")))=100%,100%,(IF(Tabla2[[#This Row],[Calculo1 ]]="1",_xlfn.IFS(W32="1",IF((J32/H32)&gt;100%,100%,J32/H32),W32="2",IF((J32/N32)&gt;100%,100%,J32/N32),W32="3","0%",W32="4","0")+Tabla2[[#This Row],[ III TRIM 20217]],_xlfn.IFS(W32="1",IF((J32/H32)&gt;100%,100%,J32/H32),W32="2",IF((J32/N32)&gt;100%,100%,J32/N32),W32="3","0%",W32="4",""))))</f>
        <v/>
      </c>
      <c r="AA32" s="118" t="str">
        <f t="shared" si="6"/>
        <v/>
      </c>
      <c r="AB32" s="119" t="str">
        <f>_xlfn.IFNA(INDEX(Hoja1!$C$3:$C$230,MATCH(Tabla2[[#This Row],[Calculo5]],Hoja1!$B$3:$B$230,0)),"")</f>
        <v/>
      </c>
      <c r="AC32" s="119" t="str">
        <f t="shared" si="7"/>
        <v>0%</v>
      </c>
      <c r="AD32" s="121" t="str">
        <f t="shared" si="8"/>
        <v/>
      </c>
      <c r="AE32" s="296">
        <f>IF(IF(F32="","ESPECÍFICAR TIPO DE META",_xlfn.IFNA(_xlfn.IFS(SUM(I32:L32)=0,0%,SUM(I32:L32)&gt;0.001,(_xlfn.IFS(F32="INCREMENTO",SUM(I32:L32)/H32,F32="MANTENIMIENTO",SUM(I32:L32)/(H32*Tabla2[[#This Row],[N.X]])))),"ESPECÍFICAR TIPO DE META"))&gt;1,"100%",IF(F32="","ESPECÍFICAR TIPO DE META",_xlfn.IFNA(_xlfn.IFS(SUM(I32:L32)=0,0%,SUM(I32:L32)&gt;0.001,(_xlfn.IFS(F32="INCREMENTO",SUM(I32:L32)/H32,F32="MANTENIMIENTO",SUM(I32:L32)/(H32*Tabla2[[#This Row],[N.X]])))),"ESPECÍFICAR TIPO DE META")))</f>
        <v>0</v>
      </c>
      <c r="AF32" s="299">
        <f>'MIPG INSTITUCIONAL'!N38</f>
        <v>0</v>
      </c>
      <c r="AG32" s="293">
        <f>'MIPG INSTITUCIONAL'!O38</f>
        <v>0</v>
      </c>
      <c r="AH32" s="302" t="str">
        <f>'MIPG INSTITUCIONAL'!P38</f>
        <v>Director 
Jefe Oficina Asesora de Planeación</v>
      </c>
      <c r="AI32" s="88" t="str">
        <f>'MIPG INSTITUCIONAL'!P38</f>
        <v>Director 
Jefe Oficina Asesora de Planeación</v>
      </c>
    </row>
    <row r="33" spans="2:35" s="25" customFormat="1" ht="51" customHeight="1" thickBot="1" x14ac:dyDescent="0.3">
      <c r="B33" s="108" t="s">
        <v>27</v>
      </c>
      <c r="C33" s="111" t="s">
        <v>90</v>
      </c>
      <c r="D33" s="154">
        <f>'MIPG INSTITUCIONAL'!F39</f>
        <v>0</v>
      </c>
      <c r="E33" s="109" t="str">
        <f>'MIPG INSTITUCIONAL'!G39</f>
        <v>Planes de Acción para la vigencia 2022</v>
      </c>
      <c r="F33" s="110" t="s">
        <v>87</v>
      </c>
      <c r="G33" s="240">
        <f t="shared" si="0"/>
        <v>1</v>
      </c>
      <c r="H33" s="249">
        <f>'MIPG INSTITUCIONAL'!H39</f>
        <v>1</v>
      </c>
      <c r="I33" s="120"/>
      <c r="J33" s="267"/>
      <c r="K33" s="267">
        <f>'MIPG INSTITUCIONAL'!K39</f>
        <v>0</v>
      </c>
      <c r="L33" s="268">
        <f>'MIPG INSTITUCIONAL'!L39</f>
        <v>0</v>
      </c>
      <c r="M33" s="113"/>
      <c r="N33" s="114"/>
      <c r="O33" s="114">
        <v>1</v>
      </c>
      <c r="P33" s="283"/>
      <c r="Q33" s="280" t="str">
        <f t="shared" si="1"/>
        <v>SI</v>
      </c>
      <c r="R33" s="115">
        <f>'MIPG INSTITUCIONAL'!Q39</f>
        <v>0</v>
      </c>
      <c r="S33" s="116">
        <f>'MIPG INSTITUCIONAL'!R39</f>
        <v>0</v>
      </c>
      <c r="T33" s="116" t="str">
        <f>'MIPG INSTITUCIONAL'!S39</f>
        <v>x</v>
      </c>
      <c r="U33" s="117">
        <f>'MIPG INSTITUCIONAL'!T39</f>
        <v>0</v>
      </c>
      <c r="V33" s="104" t="str">
        <f t="shared" si="2"/>
        <v>4</v>
      </c>
      <c r="W33" s="104" t="str">
        <f t="shared" si="3"/>
        <v>4</v>
      </c>
      <c r="X33" s="104" t="str">
        <f t="shared" si="4"/>
        <v>3</v>
      </c>
      <c r="Y33" s="104" t="str">
        <f t="shared" si="5"/>
        <v>4</v>
      </c>
      <c r="Z33" s="105" t="str">
        <f>IF((IF(Tabla2[[#This Row],[Calculo1 ]]="1",_xlfn.IFS(W33="1",IF((J33/H33)&gt;100%,100%,J33/H33),W33="2",IF((J33/N33)&gt;100%,100%,J33/N33),W33="3","0%",W33="4","0")+Tabla2[[#This Row],[ III TRIM 20217]],_xlfn.IFS(W33="1",IF((J33/H33)&gt;100%,100%,J33/H33),W33="2",IF((J33/N33)&gt;100%,100%,J33/N33),W33="3","0%",W33="4","")))=100%,100%,(IF(Tabla2[[#This Row],[Calculo1 ]]="1",_xlfn.IFS(W33="1",IF((J33/H33)&gt;100%,100%,J33/H33),W33="2",IF((J33/N33)&gt;100%,100%,J33/N33),W33="3","0%",W33="4","0")+Tabla2[[#This Row],[ III TRIM 20217]],_xlfn.IFS(W33="1",IF((J33/H33)&gt;100%,100%,J33/H33),W33="2",IF((J33/N33)&gt;100%,100%,J33/N33),W33="3","0%",W33="4",""))))</f>
        <v/>
      </c>
      <c r="AA33" s="118" t="str">
        <f t="shared" si="6"/>
        <v/>
      </c>
      <c r="AB33" s="119" t="str">
        <f>_xlfn.IFNA(INDEX(Hoja1!$C$3:$C$230,MATCH(Tabla2[[#This Row],[Calculo5]],Hoja1!$B$3:$B$230,0)),"")</f>
        <v/>
      </c>
      <c r="AC33" s="119" t="str">
        <f t="shared" si="7"/>
        <v>0%</v>
      </c>
      <c r="AD33" s="121" t="str">
        <f t="shared" si="8"/>
        <v/>
      </c>
      <c r="AE33" s="296">
        <f>IF(IF(F33="","ESPECÍFICAR TIPO DE META",_xlfn.IFNA(_xlfn.IFS(SUM(I33:L33)=0,0%,SUM(I33:L33)&gt;0.001,(_xlfn.IFS(F33="INCREMENTO",SUM(I33:L33)/H33,F33="MANTENIMIENTO",SUM(I33:L33)/(H33*Tabla2[[#This Row],[N.X]])))),"ESPECÍFICAR TIPO DE META"))&gt;1,"100%",IF(F33="","ESPECÍFICAR TIPO DE META",_xlfn.IFNA(_xlfn.IFS(SUM(I33:L33)=0,0%,SUM(I33:L33)&gt;0.001,(_xlfn.IFS(F33="INCREMENTO",SUM(I33:L33)/H33,F33="MANTENIMIENTO",SUM(I33:L33)/(H33*Tabla2[[#This Row],[N.X]])))),"ESPECÍFICAR TIPO DE META")))</f>
        <v>0</v>
      </c>
      <c r="AF33" s="299">
        <f>'MIPG INSTITUCIONAL'!N39</f>
        <v>0</v>
      </c>
      <c r="AG33" s="293">
        <f>'MIPG INSTITUCIONAL'!O39</f>
        <v>0</v>
      </c>
      <c r="AH33" s="302" t="str">
        <f>'MIPG INSTITUCIONAL'!P39</f>
        <v>Director 
Jefe Oficina Asesora de Planeación</v>
      </c>
      <c r="AI33" s="88" t="str">
        <f>'MIPG INSTITUCIONAL'!P39</f>
        <v>Director 
Jefe Oficina Asesora de Planeación</v>
      </c>
    </row>
    <row r="34" spans="2:35" s="25" customFormat="1" ht="55.5" customHeight="1" thickBot="1" x14ac:dyDescent="0.3">
      <c r="B34" s="108" t="s">
        <v>27</v>
      </c>
      <c r="C34" s="111" t="s">
        <v>90</v>
      </c>
      <c r="D34" s="154">
        <f>'MIPG INSTITUCIONAL'!F40</f>
        <v>0</v>
      </c>
      <c r="E34" s="109" t="str">
        <f>'MIPG INSTITUCIONAL'!G40</f>
        <v>Informe de seguimiento y evaluación del cumplimiento del Plan de Acción vigente</v>
      </c>
      <c r="F34" s="110" t="s">
        <v>87</v>
      </c>
      <c r="G34" s="240">
        <f t="shared" si="0"/>
        <v>4</v>
      </c>
      <c r="H34" s="249">
        <f>'MIPG INSTITUCIONAL'!H40</f>
        <v>4</v>
      </c>
      <c r="I34" s="269">
        <f>'MIPG INSTITUCIONAL'!I40</f>
        <v>1</v>
      </c>
      <c r="J34" s="267">
        <f>'MIPG INSTITUCIONAL'!J40</f>
        <v>1</v>
      </c>
      <c r="K34" s="267">
        <f>'MIPG INSTITUCIONAL'!K40</f>
        <v>0</v>
      </c>
      <c r="L34" s="268">
        <f>'MIPG INSTITUCIONAL'!L40</f>
        <v>0</v>
      </c>
      <c r="M34" s="231">
        <v>1</v>
      </c>
      <c r="N34" s="232">
        <v>1</v>
      </c>
      <c r="O34" s="232">
        <v>1</v>
      </c>
      <c r="P34" s="284">
        <v>1</v>
      </c>
      <c r="Q34" s="280" t="str">
        <f t="shared" si="1"/>
        <v>SI</v>
      </c>
      <c r="R34" s="115" t="str">
        <f>'MIPG INSTITUCIONAL'!Q40</f>
        <v>x</v>
      </c>
      <c r="S34" s="116" t="str">
        <f>'MIPG INSTITUCIONAL'!R40</f>
        <v>x</v>
      </c>
      <c r="T34" s="116" t="str">
        <f>'MIPG INSTITUCIONAL'!S40</f>
        <v>x</v>
      </c>
      <c r="U34" s="117" t="str">
        <f>'MIPG INSTITUCIONAL'!T40</f>
        <v>x</v>
      </c>
      <c r="V34" s="104" t="str">
        <f t="shared" si="2"/>
        <v>2</v>
      </c>
      <c r="W34" s="104" t="str">
        <f t="shared" si="3"/>
        <v>2</v>
      </c>
      <c r="X34" s="104" t="str">
        <f t="shared" si="4"/>
        <v>3</v>
      </c>
      <c r="Y34" s="104" t="str">
        <f t="shared" si="5"/>
        <v>3</v>
      </c>
      <c r="Z34" s="105">
        <f>IF((IF(Tabla2[[#This Row],[Calculo1 ]]="1",_xlfn.IFS(W34="1",IF((J34/H34)&gt;100%,100%,J34/H34),W34="2",IF((J34/N34)&gt;100%,100%,J34/N34),W34="3","0%",W34="4","0")+Tabla2[[#This Row],[ III TRIM 20217]],_xlfn.IFS(W34="1",IF((J34/H34)&gt;100%,100%,J34/H34),W34="2",IF((J34/N34)&gt;100%,100%,J34/N34),W34="3","0%",W34="4","")))=100%,100%,(IF(Tabla2[[#This Row],[Calculo1 ]]="1",_xlfn.IFS(W34="1",IF((J34/H34)&gt;100%,100%,J34/H34),W34="2",IF((J34/N34)&gt;100%,100%,J34/N34),W34="3","0%",W34="4","0")+Tabla2[[#This Row],[ III TRIM 20217]],_xlfn.IFS(W34="1",IF((J34/H34)&gt;100%,100%,J34/H34),W34="2",IF((J34/N34)&gt;100%,100%,J34/N34),W34="3","0%",W34="4",""))))</f>
        <v>1</v>
      </c>
      <c r="AA34" s="118">
        <f t="shared" si="6"/>
        <v>1</v>
      </c>
      <c r="AB34" s="119">
        <f>_xlfn.IFNA(INDEX(Hoja1!$C$3:$C$230,MATCH(Tabla2[[#This Row],[Calculo5]],Hoja1!$B$3:$B$230,0)),"")</f>
        <v>1</v>
      </c>
      <c r="AC34" s="119" t="str">
        <f t="shared" si="7"/>
        <v>0%</v>
      </c>
      <c r="AD34" s="121" t="str">
        <f t="shared" si="8"/>
        <v>0%</v>
      </c>
      <c r="AE34" s="296">
        <f>IF(IF(F34="","ESPECÍFICAR TIPO DE META",_xlfn.IFNA(_xlfn.IFS(SUM(I34:L34)=0,0%,SUM(I34:L34)&gt;0.001,(_xlfn.IFS(F34="INCREMENTO",SUM(I34:L34)/H34,F34="MANTENIMIENTO",SUM(I34:L34)/(H34*Tabla2[[#This Row],[N.X]])))),"ESPECÍFICAR TIPO DE META"))&gt;1,"100%",IF(F34="","ESPECÍFICAR TIPO DE META",_xlfn.IFNA(_xlfn.IFS(SUM(I34:L34)=0,0%,SUM(I34:L34)&gt;0.001,(_xlfn.IFS(F34="INCREMENTO",SUM(I34:L34)/H34,F34="MANTENIMIENTO",SUM(I34:L34)/(H34*Tabla2[[#This Row],[N.X]])))),"ESPECÍFICAR TIPO DE META")))</f>
        <v>0.5</v>
      </c>
      <c r="AF34" s="299">
        <f>'MIPG INSTITUCIONAL'!N40</f>
        <v>0</v>
      </c>
      <c r="AG34" s="293">
        <f>'MIPG INSTITUCIONAL'!O40</f>
        <v>0</v>
      </c>
      <c r="AH34" s="302" t="str">
        <f>'MIPG INSTITUCIONAL'!P40</f>
        <v>Director 
Jefe Oficina Asesora de Planeación</v>
      </c>
      <c r="AI34" s="88" t="str">
        <f>'MIPG INSTITUCIONAL'!P40</f>
        <v>Director 
Jefe Oficina Asesora de Planeación</v>
      </c>
    </row>
    <row r="35" spans="2:35" s="25" customFormat="1" ht="51" customHeight="1" thickBot="1" x14ac:dyDescent="0.3">
      <c r="B35" s="108" t="s">
        <v>91</v>
      </c>
      <c r="C35" s="111" t="s">
        <v>92</v>
      </c>
      <c r="D35" s="154">
        <f>'MIPG INSTITUCIONAL'!F41</f>
        <v>0</v>
      </c>
      <c r="E35" s="109" t="str">
        <f>'MIPG INSTITUCIONAL'!G41</f>
        <v xml:space="preserve">Batería de indicadores integrales de Planeación estratégica </v>
      </c>
      <c r="F35" s="110" t="s">
        <v>87</v>
      </c>
      <c r="G35" s="240">
        <f t="shared" si="0"/>
        <v>1</v>
      </c>
      <c r="H35" s="249">
        <f>'MIPG INSTITUCIONAL'!H41</f>
        <v>1</v>
      </c>
      <c r="I35" s="120">
        <f>'MIPG INSTITUCIONAL'!I41</f>
        <v>0</v>
      </c>
      <c r="J35" s="267">
        <f>'MIPG INSTITUCIONAL'!J41</f>
        <v>0</v>
      </c>
      <c r="K35" s="267">
        <f>'MIPG INSTITUCIONAL'!K41</f>
        <v>0</v>
      </c>
      <c r="L35" s="268">
        <f>'MIPG INSTITUCIONAL'!L41</f>
        <v>0</v>
      </c>
      <c r="M35" s="113"/>
      <c r="N35" s="346"/>
      <c r="O35" s="350">
        <v>1</v>
      </c>
      <c r="P35" s="283"/>
      <c r="Q35" s="280" t="str">
        <f t="shared" si="1"/>
        <v>SI</v>
      </c>
      <c r="R35" s="115">
        <f>'MIPG INSTITUCIONAL'!Q41</f>
        <v>0</v>
      </c>
      <c r="S35" s="116">
        <f>'MIPG INSTITUCIONAL'!R41</f>
        <v>0</v>
      </c>
      <c r="T35" s="116" t="str">
        <f>'MIPG INSTITUCIONAL'!S41</f>
        <v>x</v>
      </c>
      <c r="U35" s="117">
        <f>'MIPG INSTITUCIONAL'!T41</f>
        <v>0</v>
      </c>
      <c r="V35" s="104" t="str">
        <f t="shared" si="2"/>
        <v>4</v>
      </c>
      <c r="W35" s="104" t="str">
        <f t="shared" si="3"/>
        <v>4</v>
      </c>
      <c r="X35" s="104" t="str">
        <f t="shared" si="4"/>
        <v>3</v>
      </c>
      <c r="Y35" s="104" t="str">
        <f t="shared" si="5"/>
        <v>4</v>
      </c>
      <c r="Z35" s="105" t="str">
        <f>IF((IF(Tabla2[[#This Row],[Calculo1 ]]="1",_xlfn.IFS(W35="1",IF((J35/H35)&gt;100%,100%,J35/H35),W35="2",IF((J35/N35)&gt;100%,100%,J35/N35),W35="3","0%",W35="4","0")+Tabla2[[#This Row],[ III TRIM 20217]],_xlfn.IFS(W35="1",IF((J35/H35)&gt;100%,100%,J35/H35),W35="2",IF((J35/N35)&gt;100%,100%,J35/N35),W35="3","0%",W35="4","")))=100%,100%,(IF(Tabla2[[#This Row],[Calculo1 ]]="1",_xlfn.IFS(W35="1",IF((J35/H35)&gt;100%,100%,J35/H35),W35="2",IF((J35/N35)&gt;100%,100%,J35/N35),W35="3","0%",W35="4","0")+Tabla2[[#This Row],[ III TRIM 20217]],_xlfn.IFS(W35="1",IF((J35/H35)&gt;100%,100%,J35/H35),W35="2",IF((J35/N35)&gt;100%,100%,J35/N35),W35="3","0%",W35="4",""))))</f>
        <v/>
      </c>
      <c r="AA35" s="118" t="str">
        <f t="shared" si="6"/>
        <v/>
      </c>
      <c r="AB35" s="119" t="str">
        <f>_xlfn.IFNA(INDEX(Hoja1!$C$3:$C$230,MATCH(Tabla2[[#This Row],[Calculo5]],Hoja1!$B$3:$B$230,0)),"")</f>
        <v/>
      </c>
      <c r="AC35" s="119" t="str">
        <f t="shared" si="7"/>
        <v>0%</v>
      </c>
      <c r="AD35" s="121" t="str">
        <f t="shared" si="8"/>
        <v/>
      </c>
      <c r="AE35" s="296">
        <f>IF(IF(F35="","ESPECÍFICAR TIPO DE META",_xlfn.IFNA(_xlfn.IFS(SUM(I35:L35)=0,0%,SUM(I35:L35)&gt;0.001,(_xlfn.IFS(F35="INCREMENTO",SUM(I35:L35)/H35,F35="MANTENIMIENTO",SUM(I35:L35)/(H35*Tabla2[[#This Row],[N.X]])))),"ESPECÍFICAR TIPO DE META"))&gt;1,"100%",IF(F35="","ESPECÍFICAR TIPO DE META",_xlfn.IFNA(_xlfn.IFS(SUM(I35:L35)=0,0%,SUM(I35:L35)&gt;0.001,(_xlfn.IFS(F35="INCREMENTO",SUM(I35:L35)/H35,F35="MANTENIMIENTO",SUM(I35:L35)/(H35*Tabla2[[#This Row],[N.X]])))),"ESPECÍFICAR TIPO DE META")))</f>
        <v>0</v>
      </c>
      <c r="AF35" s="299">
        <f>'MIPG INSTITUCIONAL'!N41</f>
        <v>0</v>
      </c>
      <c r="AG35" s="293">
        <f>'MIPG INSTITUCIONAL'!O41</f>
        <v>0</v>
      </c>
      <c r="AH35" s="302" t="str">
        <f>'MIPG INSTITUCIONAL'!P41</f>
        <v>Director 
Jefe Oficina Asesora de Planeación</v>
      </c>
      <c r="AI35" s="88" t="str">
        <f>'MIPG INSTITUCIONAL'!P41</f>
        <v>Director 
Jefe Oficina Asesora de Planeación</v>
      </c>
    </row>
    <row r="36" spans="2:35" s="25" customFormat="1" ht="51" customHeight="1" thickBot="1" x14ac:dyDescent="0.3">
      <c r="B36" s="108" t="s">
        <v>91</v>
      </c>
      <c r="C36" s="111" t="s">
        <v>92</v>
      </c>
      <c r="D36" s="154">
        <f>'MIPG INSTITUCIONAL'!F42</f>
        <v>0</v>
      </c>
      <c r="E36" s="109" t="str">
        <f>'MIPG INSTITUCIONAL'!G42</f>
        <v>Plan Anual de Adquisiciones 2022</v>
      </c>
      <c r="F36" s="110" t="s">
        <v>87</v>
      </c>
      <c r="G36" s="240">
        <f t="shared" si="0"/>
        <v>1</v>
      </c>
      <c r="H36" s="251">
        <f>'MIPG INSTITUCIONAL'!H42</f>
        <v>1</v>
      </c>
      <c r="I36" s="120">
        <f>'MIPG INSTITUCIONAL'!I42</f>
        <v>0</v>
      </c>
      <c r="J36" s="267">
        <f>'MIPG INSTITUCIONAL'!J42</f>
        <v>0</v>
      </c>
      <c r="K36" s="267">
        <f>'MIPG INSTITUCIONAL'!K42</f>
        <v>0</v>
      </c>
      <c r="L36" s="268">
        <f>'MIPG INSTITUCIONAL'!L42</f>
        <v>0</v>
      </c>
      <c r="M36" s="113"/>
      <c r="N36" s="114"/>
      <c r="O36" s="114">
        <v>1</v>
      </c>
      <c r="P36" s="283"/>
      <c r="Q36" s="280" t="str">
        <f t="shared" si="1"/>
        <v>SI</v>
      </c>
      <c r="R36" s="115">
        <f>'MIPG INSTITUCIONAL'!Q42</f>
        <v>0</v>
      </c>
      <c r="S36" s="116">
        <f>'MIPG INSTITUCIONAL'!R42</f>
        <v>0</v>
      </c>
      <c r="T36" s="116" t="str">
        <f>'MIPG INSTITUCIONAL'!S42</f>
        <v>x</v>
      </c>
      <c r="U36" s="117">
        <f>'MIPG INSTITUCIONAL'!T42</f>
        <v>0</v>
      </c>
      <c r="V36" s="104" t="str">
        <f t="shared" si="2"/>
        <v>4</v>
      </c>
      <c r="W36" s="104" t="str">
        <f t="shared" si="3"/>
        <v>4</v>
      </c>
      <c r="X36" s="104" t="str">
        <f t="shared" si="4"/>
        <v>3</v>
      </c>
      <c r="Y36" s="104" t="str">
        <f t="shared" si="5"/>
        <v>4</v>
      </c>
      <c r="Z36" s="105" t="str">
        <f>IF((IF(Tabla2[[#This Row],[Calculo1 ]]="1",_xlfn.IFS(W36="1",IF((J36/H36)&gt;100%,100%,J36/H36),W36="2",IF((J36/N36)&gt;100%,100%,J36/N36),W36="3","0%",W36="4","0")+Tabla2[[#This Row],[ III TRIM 20217]],_xlfn.IFS(W36="1",IF((J36/H36)&gt;100%,100%,J36/H36),W36="2",IF((J36/N36)&gt;100%,100%,J36/N36),W36="3","0%",W36="4","")))=100%,100%,(IF(Tabla2[[#This Row],[Calculo1 ]]="1",_xlfn.IFS(W36="1",IF((J36/H36)&gt;100%,100%,J36/H36),W36="2",IF((J36/N36)&gt;100%,100%,J36/N36),W36="3","0%",W36="4","0")+Tabla2[[#This Row],[ III TRIM 20217]],_xlfn.IFS(W36="1",IF((J36/H36)&gt;100%,100%,J36/H36),W36="2",IF((J36/N36)&gt;100%,100%,J36/N36),W36="3","0%",W36="4",""))))</f>
        <v/>
      </c>
      <c r="AA36" s="118" t="str">
        <f t="shared" si="6"/>
        <v/>
      </c>
      <c r="AB36" s="119" t="str">
        <f>_xlfn.IFNA(INDEX(Hoja1!$C$3:$C$230,MATCH(Tabla2[[#This Row],[Calculo5]],Hoja1!$B$3:$B$230,0)),"")</f>
        <v/>
      </c>
      <c r="AC36" s="119" t="str">
        <f t="shared" si="7"/>
        <v>0%</v>
      </c>
      <c r="AD36" s="121" t="str">
        <f t="shared" si="8"/>
        <v/>
      </c>
      <c r="AE36" s="296">
        <f>IF(IF(F36="","ESPECÍFICAR TIPO DE META",_xlfn.IFNA(_xlfn.IFS(SUM(I36:L36)=0,0%,SUM(I36:L36)&gt;0.001,(_xlfn.IFS(F36="INCREMENTO",SUM(I36:L36)/H36,F36="MANTENIMIENTO",SUM(I36:L36)/(H36*Tabla2[[#This Row],[N.X]])))),"ESPECÍFICAR TIPO DE META"))&gt;1,"100%",IF(F36="","ESPECÍFICAR TIPO DE META",_xlfn.IFNA(_xlfn.IFS(SUM(I36:L36)=0,0%,SUM(I36:L36)&gt;0.001,(_xlfn.IFS(F36="INCREMENTO",SUM(I36:L36)/H36,F36="MANTENIMIENTO",SUM(I36:L36)/(H36*Tabla2[[#This Row],[N.X]])))),"ESPECÍFICAR TIPO DE META")))</f>
        <v>0</v>
      </c>
      <c r="AF36" s="299">
        <f>'MIPG INSTITUCIONAL'!N42</f>
        <v>0</v>
      </c>
      <c r="AG36" s="293">
        <f>'MIPG INSTITUCIONAL'!O42</f>
        <v>0</v>
      </c>
      <c r="AH36" s="302" t="str">
        <f>'MIPG INSTITUCIONAL'!P42</f>
        <v>Director 
Jefe Oficina Asesora de Planeación</v>
      </c>
      <c r="AI36" s="88" t="str">
        <f>'MIPG INSTITUCIONAL'!P42</f>
        <v>Director 
Jefe Oficina Asesora de Planeación</v>
      </c>
    </row>
    <row r="37" spans="2:35" s="25" customFormat="1" ht="51" customHeight="1" thickBot="1" x14ac:dyDescent="0.3">
      <c r="B37" s="108" t="s">
        <v>91</v>
      </c>
      <c r="C37" s="111" t="s">
        <v>92</v>
      </c>
      <c r="D37" s="154" t="str">
        <f>'MIPG INSTITUCIONAL'!F43</f>
        <v>Realizar el análisis del contexto interno y externo de la entidad dentro de la política de administración de riesgos establecida por la alta dirección y el comité institucional de coordinación de control interno.</v>
      </c>
      <c r="E37" s="109" t="str">
        <f>'MIPG INSTITUCIONAL'!G43</f>
        <v>Plan Anticorrupción y Atención al Ciudadano - PAAC 2022</v>
      </c>
      <c r="F37" s="110" t="s">
        <v>87</v>
      </c>
      <c r="G37" s="240">
        <f t="shared" si="0"/>
        <v>1</v>
      </c>
      <c r="H37" s="249">
        <f>'MIPG INSTITUCIONAL'!H43</f>
        <v>1</v>
      </c>
      <c r="I37" s="120">
        <f>'MIPG INSTITUCIONAL'!I43</f>
        <v>0</v>
      </c>
      <c r="J37" s="267">
        <f>'MIPG INSTITUCIONAL'!J43</f>
        <v>0</v>
      </c>
      <c r="K37" s="267">
        <f>'MIPG INSTITUCIONAL'!K43</f>
        <v>0</v>
      </c>
      <c r="L37" s="268">
        <f>'MIPG INSTITUCIONAL'!L43</f>
        <v>0</v>
      </c>
      <c r="M37" s="113"/>
      <c r="N37" s="114"/>
      <c r="O37" s="114">
        <v>1</v>
      </c>
      <c r="P37" s="283"/>
      <c r="Q37" s="280" t="str">
        <f t="shared" si="1"/>
        <v>SI</v>
      </c>
      <c r="R37" s="115">
        <f>'MIPG INSTITUCIONAL'!Q43</f>
        <v>0</v>
      </c>
      <c r="S37" s="116">
        <f>'MIPG INSTITUCIONAL'!R43</f>
        <v>0</v>
      </c>
      <c r="T37" s="116" t="str">
        <f>'MIPG INSTITUCIONAL'!S43</f>
        <v>x</v>
      </c>
      <c r="U37" s="117">
        <f>'MIPG INSTITUCIONAL'!T43</f>
        <v>0</v>
      </c>
      <c r="V37" s="104" t="str">
        <f t="shared" si="2"/>
        <v>4</v>
      </c>
      <c r="W37" s="104" t="str">
        <f t="shared" si="3"/>
        <v>4</v>
      </c>
      <c r="X37" s="104" t="str">
        <f t="shared" si="4"/>
        <v>3</v>
      </c>
      <c r="Y37" s="104" t="str">
        <f t="shared" si="5"/>
        <v>4</v>
      </c>
      <c r="Z37" s="105" t="str">
        <f>IF((IF(Tabla2[[#This Row],[Calculo1 ]]="1",_xlfn.IFS(W37="1",IF((J37/H37)&gt;100%,100%,J37/H37),W37="2",IF((J37/N37)&gt;100%,100%,J37/N37),W37="3","0%",W37="4","0")+Tabla2[[#This Row],[ III TRIM 20217]],_xlfn.IFS(W37="1",IF((J37/H37)&gt;100%,100%,J37/H37),W37="2",IF((J37/N37)&gt;100%,100%,J37/N37),W37="3","0%",W37="4","")))=100%,100%,(IF(Tabla2[[#This Row],[Calculo1 ]]="1",_xlfn.IFS(W37="1",IF((J37/H37)&gt;100%,100%,J37/H37),W37="2",IF((J37/N37)&gt;100%,100%,J37/N37),W37="3","0%",W37="4","0")+Tabla2[[#This Row],[ III TRIM 20217]],_xlfn.IFS(W37="1",IF((J37/H37)&gt;100%,100%,J37/H37),W37="2",IF((J37/N37)&gt;100%,100%,J37/N37),W37="3","0%",W37="4",""))))</f>
        <v/>
      </c>
      <c r="AA37" s="118" t="str">
        <f t="shared" si="6"/>
        <v/>
      </c>
      <c r="AB37" s="119" t="str">
        <f>_xlfn.IFNA(INDEX(Hoja1!$C$3:$C$230,MATCH(Tabla2[[#This Row],[Calculo5]],Hoja1!$B$3:$B$230,0)),"")</f>
        <v/>
      </c>
      <c r="AC37" s="119" t="str">
        <f t="shared" si="7"/>
        <v>0%</v>
      </c>
      <c r="AD37" s="121" t="str">
        <f t="shared" si="8"/>
        <v/>
      </c>
      <c r="AE37" s="296">
        <f>IF(IF(F37="","ESPECÍFICAR TIPO DE META",_xlfn.IFNA(_xlfn.IFS(SUM(I37:L37)=0,0%,SUM(I37:L37)&gt;0.001,(_xlfn.IFS(F37="INCREMENTO",SUM(I37:L37)/H37,F37="MANTENIMIENTO",SUM(I37:L37)/(H37*Tabla2[[#This Row],[N.X]])))),"ESPECÍFICAR TIPO DE META"))&gt;1,"100%",IF(F37="","ESPECÍFICAR TIPO DE META",_xlfn.IFNA(_xlfn.IFS(SUM(I37:L37)=0,0%,SUM(I37:L37)&gt;0.001,(_xlfn.IFS(F37="INCREMENTO",SUM(I37:L37)/H37,F37="MANTENIMIENTO",SUM(I37:L37)/(H37*Tabla2[[#This Row],[N.X]])))),"ESPECÍFICAR TIPO DE META")))</f>
        <v>0</v>
      </c>
      <c r="AF37" s="299">
        <f>'MIPG INSTITUCIONAL'!N43</f>
        <v>0</v>
      </c>
      <c r="AG37" s="293">
        <f>'MIPG INSTITUCIONAL'!O43</f>
        <v>0</v>
      </c>
      <c r="AH37" s="302" t="str">
        <f>'MIPG INSTITUCIONAL'!P43</f>
        <v>Director 
Jefe Oficina Asesora de Planeación</v>
      </c>
      <c r="AI37" s="88" t="str">
        <f>'MIPG INSTITUCIONAL'!P43</f>
        <v>Director 
Jefe Oficina Asesora de Planeación</v>
      </c>
    </row>
    <row r="38" spans="2:35" s="25" customFormat="1" ht="51" customHeight="1" thickBot="1" x14ac:dyDescent="0.3">
      <c r="B38" s="108" t="s">
        <v>91</v>
      </c>
      <c r="C38" s="111" t="s">
        <v>92</v>
      </c>
      <c r="D38" s="154">
        <f>'MIPG INSTITUCIONAL'!F44</f>
        <v>0</v>
      </c>
      <c r="E38" s="109" t="str">
        <f>'MIPG INSTITUCIONAL'!G44</f>
        <v>Socialización en Política de Riesgos.</v>
      </c>
      <c r="F38" s="110" t="s">
        <v>87</v>
      </c>
      <c r="G38" s="240">
        <f t="shared" si="0"/>
        <v>1</v>
      </c>
      <c r="H38" s="249">
        <f>'MIPG INSTITUCIONAL'!H44</f>
        <v>1</v>
      </c>
      <c r="I38" s="120">
        <f>'MIPG INSTITUCIONAL'!I44</f>
        <v>0</v>
      </c>
      <c r="J38" s="267">
        <f>'MIPG INSTITUCIONAL'!J44</f>
        <v>1</v>
      </c>
      <c r="K38" s="267">
        <f>'MIPG INSTITUCIONAL'!K44</f>
        <v>0</v>
      </c>
      <c r="L38" s="268">
        <f>'MIPG INSTITUCIONAL'!L44</f>
        <v>0</v>
      </c>
      <c r="M38" s="113"/>
      <c r="N38" s="114">
        <v>1</v>
      </c>
      <c r="O38" s="114"/>
      <c r="P38" s="283"/>
      <c r="Q38" s="280" t="str">
        <f t="shared" si="1"/>
        <v>SI</v>
      </c>
      <c r="R38" s="115">
        <f>'MIPG INSTITUCIONAL'!Q44</f>
        <v>0</v>
      </c>
      <c r="S38" s="116" t="str">
        <f>'MIPG INSTITUCIONAL'!R44</f>
        <v>x</v>
      </c>
      <c r="T38" s="116">
        <f>'MIPG INSTITUCIONAL'!S44</f>
        <v>0</v>
      </c>
      <c r="U38" s="117">
        <f>'MIPG INSTITUCIONAL'!T44</f>
        <v>0</v>
      </c>
      <c r="V38" s="104" t="str">
        <f t="shared" si="2"/>
        <v>4</v>
      </c>
      <c r="W38" s="104" t="str">
        <f t="shared" si="3"/>
        <v>2</v>
      </c>
      <c r="X38" s="104" t="str">
        <f t="shared" si="4"/>
        <v>4</v>
      </c>
      <c r="Y38" s="104" t="str">
        <f t="shared" si="5"/>
        <v>4</v>
      </c>
      <c r="Z38" s="105">
        <f>IF((IF(Tabla2[[#This Row],[Calculo1 ]]="1",_xlfn.IFS(W38="1",IF((J38/H38)&gt;100%,100%,J38/H38),W38="2",IF((J38/N38)&gt;100%,100%,J38/N38),W38="3","0%",W38="4","0")+Tabla2[[#This Row],[ III TRIM 20217]],_xlfn.IFS(W38="1",IF((J38/H38)&gt;100%,100%,J38/H38),W38="2",IF((J38/N38)&gt;100%,100%,J38/N38),W38="3","0%",W38="4","")))=100%,100%,(IF(Tabla2[[#This Row],[Calculo1 ]]="1",_xlfn.IFS(W38="1",IF((J38/H38)&gt;100%,100%,J38/H38),W38="2",IF((J38/N38)&gt;100%,100%,J38/N38),W38="3","0%",W38="4","0")+Tabla2[[#This Row],[ III TRIM 20217]],_xlfn.IFS(W38="1",IF((J38/H38)&gt;100%,100%,J38/H38),W38="2",IF((J38/N38)&gt;100%,100%,J38/N38),W38="3","0%",W38="4",""))))</f>
        <v>1</v>
      </c>
      <c r="AA38" s="118" t="str">
        <f t="shared" si="6"/>
        <v/>
      </c>
      <c r="AB38" s="119">
        <f>_xlfn.IFNA(INDEX(Hoja1!$C$3:$C$230,MATCH(Tabla2[[#This Row],[Calculo5]],Hoja1!$B$3:$B$230,0)),"")</f>
        <v>1</v>
      </c>
      <c r="AC38" s="119" t="str">
        <f t="shared" si="7"/>
        <v/>
      </c>
      <c r="AD38" s="121" t="str">
        <f t="shared" si="8"/>
        <v/>
      </c>
      <c r="AE38" s="296">
        <f>IF(IF(F38="","ESPECÍFICAR TIPO DE META",_xlfn.IFNA(_xlfn.IFS(SUM(I38:L38)=0,0%,SUM(I38:L38)&gt;0.001,(_xlfn.IFS(F38="INCREMENTO",SUM(I38:L38)/H38,F38="MANTENIMIENTO",SUM(I38:L38)/(H38*Tabla2[[#This Row],[N.X]])))),"ESPECÍFICAR TIPO DE META"))&gt;1,"100%",IF(F38="","ESPECÍFICAR TIPO DE META",_xlfn.IFNA(_xlfn.IFS(SUM(I38:L38)=0,0%,SUM(I38:L38)&gt;0.001,(_xlfn.IFS(F38="INCREMENTO",SUM(I38:L38)/H38,F38="MANTENIMIENTO",SUM(I38:L38)/(H38*Tabla2[[#This Row],[N.X]])))),"ESPECÍFICAR TIPO DE META")))</f>
        <v>1</v>
      </c>
      <c r="AF38" s="299">
        <f>'MIPG INSTITUCIONAL'!N44</f>
        <v>0</v>
      </c>
      <c r="AG38" s="293">
        <f>'MIPG INSTITUCIONAL'!O44</f>
        <v>0</v>
      </c>
      <c r="AH38" s="302" t="str">
        <f>'MIPG INSTITUCIONAL'!P44</f>
        <v>Director 
Jefe Oficina Asesora de Planeación</v>
      </c>
      <c r="AI38" s="88" t="str">
        <f>'MIPG INSTITUCIONAL'!P44</f>
        <v>Director 
Jefe Oficina Asesora de Planeación</v>
      </c>
    </row>
    <row r="39" spans="2:35" s="25" customFormat="1" ht="51" customHeight="1" thickBot="1" x14ac:dyDescent="0.3">
      <c r="B39" s="108" t="s">
        <v>91</v>
      </c>
      <c r="C39" s="111" t="s">
        <v>93</v>
      </c>
      <c r="D39" s="154">
        <f>'MIPG INSTITUCIONAL'!F45</f>
        <v>0</v>
      </c>
      <c r="E39" s="109" t="str">
        <f>'MIPG INSTITUCIONAL'!G45</f>
        <v>Guía Institucional para la administración de riesgos actualizada.</v>
      </c>
      <c r="F39" s="110" t="s">
        <v>87</v>
      </c>
      <c r="G39" s="240">
        <f t="shared" si="0"/>
        <v>1</v>
      </c>
      <c r="H39" s="249">
        <f>'MIPG INSTITUCIONAL'!H45</f>
        <v>1</v>
      </c>
      <c r="I39" s="270">
        <f>'MIPG INSTITUCIONAL'!I45</f>
        <v>0</v>
      </c>
      <c r="J39" s="267">
        <f>'MIPG INSTITUCIONAL'!J45</f>
        <v>0</v>
      </c>
      <c r="K39" s="267">
        <f>'MIPG INSTITUCIONAL'!K45</f>
        <v>0</v>
      </c>
      <c r="L39" s="268">
        <f>'MIPG INSTITUCIONAL'!L45</f>
        <v>0</v>
      </c>
      <c r="M39" s="231"/>
      <c r="N39" s="232"/>
      <c r="O39" s="232">
        <v>1</v>
      </c>
      <c r="P39" s="284"/>
      <c r="Q39" s="280" t="str">
        <f t="shared" si="1"/>
        <v>SI</v>
      </c>
      <c r="R39" s="115">
        <f>'MIPG INSTITUCIONAL'!Q45</f>
        <v>0</v>
      </c>
      <c r="S39" s="116">
        <f>'MIPG INSTITUCIONAL'!R45</f>
        <v>0</v>
      </c>
      <c r="T39" s="116" t="str">
        <f>'MIPG INSTITUCIONAL'!S45</f>
        <v>x</v>
      </c>
      <c r="U39" s="117">
        <f>'MIPG INSTITUCIONAL'!T45</f>
        <v>0</v>
      </c>
      <c r="V39" s="104" t="str">
        <f t="shared" si="2"/>
        <v>4</v>
      </c>
      <c r="W39" s="104" t="str">
        <f t="shared" si="3"/>
        <v>4</v>
      </c>
      <c r="X39" s="104" t="str">
        <f t="shared" si="4"/>
        <v>3</v>
      </c>
      <c r="Y39" s="104" t="str">
        <f t="shared" si="5"/>
        <v>4</v>
      </c>
      <c r="Z39" s="105" t="str">
        <f>IF((IF(Tabla2[[#This Row],[Calculo1 ]]="1",_xlfn.IFS(W39="1",IF((J39/H39)&gt;100%,100%,J39/H39),W39="2",IF((J39/N39)&gt;100%,100%,J39/N39),W39="3","0%",W39="4","0")+Tabla2[[#This Row],[ III TRIM 20217]],_xlfn.IFS(W39="1",IF((J39/H39)&gt;100%,100%,J39/H39),W39="2",IF((J39/N39)&gt;100%,100%,J39/N39),W39="3","0%",W39="4","")))=100%,100%,(IF(Tabla2[[#This Row],[Calculo1 ]]="1",_xlfn.IFS(W39="1",IF((J39/H39)&gt;100%,100%,J39/H39),W39="2",IF((J39/N39)&gt;100%,100%,J39/N39),W39="3","0%",W39="4","0")+Tabla2[[#This Row],[ III TRIM 20217]],_xlfn.IFS(W39="1",IF((J39/H39)&gt;100%,100%,J39/H39),W39="2",IF((J39/N39)&gt;100%,100%,J39/N39),W39="3","0%",W39="4",""))))</f>
        <v/>
      </c>
      <c r="AA39" s="118" t="str">
        <f t="shared" si="6"/>
        <v/>
      </c>
      <c r="AB39" s="119" t="str">
        <f>_xlfn.IFNA(INDEX(Hoja1!$C$3:$C$230,MATCH(Tabla2[[#This Row],[Calculo5]],Hoja1!$B$3:$B$230,0)),"")</f>
        <v/>
      </c>
      <c r="AC39" s="119" t="str">
        <f t="shared" si="7"/>
        <v>0%</v>
      </c>
      <c r="AD39" s="121" t="str">
        <f t="shared" si="8"/>
        <v/>
      </c>
      <c r="AE39" s="296">
        <f>IF(IF(F39="","ESPECÍFICAR TIPO DE META",_xlfn.IFNA(_xlfn.IFS(SUM(I39:L39)=0,0%,SUM(I39:L39)&gt;0.001,(_xlfn.IFS(F39="INCREMENTO",SUM(I39:L39)/H39,F39="MANTENIMIENTO",SUM(I39:L39)/(H39*Tabla2[[#This Row],[N.X]])))),"ESPECÍFICAR TIPO DE META"))&gt;1,"100%",IF(F39="","ESPECÍFICAR TIPO DE META",_xlfn.IFNA(_xlfn.IFS(SUM(I39:L39)=0,0%,SUM(I39:L39)&gt;0.001,(_xlfn.IFS(F39="INCREMENTO",SUM(I39:L39)/H39,F39="MANTENIMIENTO",SUM(I39:L39)/(H39*Tabla2[[#This Row],[N.X]])))),"ESPECÍFICAR TIPO DE META")))</f>
        <v>0</v>
      </c>
      <c r="AF39" s="299">
        <f>'MIPG INSTITUCIONAL'!N45</f>
        <v>0</v>
      </c>
      <c r="AG39" s="293">
        <f>'MIPG INSTITUCIONAL'!O45</f>
        <v>0</v>
      </c>
      <c r="AH39" s="302" t="str">
        <f>'MIPG INSTITUCIONAL'!P45</f>
        <v>Director 
Jefe Oficina Asesora de Planeación</v>
      </c>
      <c r="AI39" s="88" t="str">
        <f>'MIPG INSTITUCIONAL'!P45</f>
        <v>Director 
Jefe Oficina Asesora de Planeación</v>
      </c>
    </row>
    <row r="40" spans="2:35" s="25" customFormat="1" ht="51" customHeight="1" thickBot="1" x14ac:dyDescent="0.3">
      <c r="B40" s="108" t="s">
        <v>91</v>
      </c>
      <c r="C40" s="111" t="s">
        <v>93</v>
      </c>
      <c r="D40" s="154">
        <f>'MIPG INSTITUCIONAL'!F46</f>
        <v>0</v>
      </c>
      <c r="E40" s="109" t="str">
        <f>'MIPG INSTITUCIONAL'!G46</f>
        <v>Mapa de Riesgos acorde con la Guía de Administración de riesgos.</v>
      </c>
      <c r="F40" s="110" t="s">
        <v>87</v>
      </c>
      <c r="G40" s="240">
        <f t="shared" si="0"/>
        <v>1</v>
      </c>
      <c r="H40" s="249">
        <f>'MIPG INSTITUCIONAL'!H46</f>
        <v>1</v>
      </c>
      <c r="I40" s="124">
        <f>'MIPG INSTITUCIONAL'!I46</f>
        <v>0</v>
      </c>
      <c r="J40" s="267">
        <f>'MIPG INSTITUCIONAL'!J46</f>
        <v>0</v>
      </c>
      <c r="K40" s="267">
        <f>'MIPG INSTITUCIONAL'!K46</f>
        <v>0</v>
      </c>
      <c r="L40" s="268">
        <f>'MIPG INSTITUCIONAL'!L46</f>
        <v>0</v>
      </c>
      <c r="M40" s="113"/>
      <c r="N40" s="114"/>
      <c r="O40" s="114">
        <v>1</v>
      </c>
      <c r="P40" s="283"/>
      <c r="Q40" s="280" t="str">
        <f t="shared" si="1"/>
        <v>SI</v>
      </c>
      <c r="R40" s="115">
        <f>'MIPG INSTITUCIONAL'!Q46</f>
        <v>0</v>
      </c>
      <c r="S40" s="116">
        <f>'MIPG INSTITUCIONAL'!R46</f>
        <v>0</v>
      </c>
      <c r="T40" s="116" t="str">
        <f>'MIPG INSTITUCIONAL'!S46</f>
        <v>x</v>
      </c>
      <c r="U40" s="117">
        <f>'MIPG INSTITUCIONAL'!T46</f>
        <v>0</v>
      </c>
      <c r="V40" s="104" t="str">
        <f t="shared" si="2"/>
        <v>4</v>
      </c>
      <c r="W40" s="104" t="str">
        <f t="shared" si="3"/>
        <v>4</v>
      </c>
      <c r="X40" s="104" t="str">
        <f t="shared" si="4"/>
        <v>3</v>
      </c>
      <c r="Y40" s="104" t="str">
        <f t="shared" si="5"/>
        <v>4</v>
      </c>
      <c r="Z40" s="105" t="str">
        <f>IF((IF(Tabla2[[#This Row],[Calculo1 ]]="1",_xlfn.IFS(W40="1",IF((J40/H40)&gt;100%,100%,J40/H40),W40="2",IF((J40/N40)&gt;100%,100%,J40/N40),W40="3","0%",W40="4","0")+Tabla2[[#This Row],[ III TRIM 20217]],_xlfn.IFS(W40="1",IF((J40/H40)&gt;100%,100%,J40/H40),W40="2",IF((J40/N40)&gt;100%,100%,J40/N40),W40="3","0%",W40="4","")))=100%,100%,(IF(Tabla2[[#This Row],[Calculo1 ]]="1",_xlfn.IFS(W40="1",IF((J40/H40)&gt;100%,100%,J40/H40),W40="2",IF((J40/N40)&gt;100%,100%,J40/N40),W40="3","0%",W40="4","0")+Tabla2[[#This Row],[ III TRIM 20217]],_xlfn.IFS(W40="1",IF((J40/H40)&gt;100%,100%,J40/H40),W40="2",IF((J40/N40)&gt;100%,100%,J40/N40),W40="3","0%",W40="4",""))))</f>
        <v/>
      </c>
      <c r="AA40" s="118" t="str">
        <f t="shared" si="6"/>
        <v/>
      </c>
      <c r="AB40" s="119" t="str">
        <f>_xlfn.IFNA(INDEX(Hoja1!$C$3:$C$230,MATCH(Tabla2[[#This Row],[Calculo5]],Hoja1!$B$3:$B$230,0)),"")</f>
        <v/>
      </c>
      <c r="AC40" s="119" t="str">
        <f t="shared" si="7"/>
        <v>0%</v>
      </c>
      <c r="AD40" s="121" t="str">
        <f t="shared" si="8"/>
        <v/>
      </c>
      <c r="AE40" s="296">
        <f>IF(IF(F40="","ESPECÍFICAR TIPO DE META",_xlfn.IFNA(_xlfn.IFS(SUM(I40:L40)=0,0%,SUM(I40:L40)&gt;0.001,(_xlfn.IFS(F40="INCREMENTO",SUM(I40:L40)/H40,F40="MANTENIMIENTO",SUM(I40:L40)/(H40*Tabla2[[#This Row],[N.X]])))),"ESPECÍFICAR TIPO DE META"))&gt;1,"100%",IF(F40="","ESPECÍFICAR TIPO DE META",_xlfn.IFNA(_xlfn.IFS(SUM(I40:L40)=0,0%,SUM(I40:L40)&gt;0.001,(_xlfn.IFS(F40="INCREMENTO",SUM(I40:L40)/H40,F40="MANTENIMIENTO",SUM(I40:L40)/(H40*Tabla2[[#This Row],[N.X]])))),"ESPECÍFICAR TIPO DE META")))</f>
        <v>0</v>
      </c>
      <c r="AF40" s="299">
        <f>'MIPG INSTITUCIONAL'!N46</f>
        <v>0</v>
      </c>
      <c r="AG40" s="293">
        <f>'MIPG INSTITUCIONAL'!O46</f>
        <v>0</v>
      </c>
      <c r="AH40" s="302" t="str">
        <f>'MIPG INSTITUCIONAL'!P46</f>
        <v>Director 
Jefe Oficina Asesora de Planeación</v>
      </c>
      <c r="AI40" s="88" t="str">
        <f>'MIPG INSTITUCIONAL'!P46</f>
        <v>Director 
Jefe Oficina Asesora de Planeación</v>
      </c>
    </row>
    <row r="41" spans="2:35" s="25" customFormat="1" ht="51" customHeight="1" thickBot="1" x14ac:dyDescent="0.3">
      <c r="B41" s="108" t="s">
        <v>91</v>
      </c>
      <c r="C41" s="111" t="s">
        <v>93</v>
      </c>
      <c r="D41" s="154">
        <f>'MIPG INSTITUCIONAL'!F47</f>
        <v>0</v>
      </c>
      <c r="E41" s="109" t="str">
        <f>'MIPG INSTITUCIONAL'!G47</f>
        <v>Seguimiento y evaluación trimestral de la matriz de riesgos.</v>
      </c>
      <c r="F41" s="110" t="s">
        <v>87</v>
      </c>
      <c r="G41" s="240">
        <f t="shared" si="0"/>
        <v>4</v>
      </c>
      <c r="H41" s="249">
        <f>'MIPG INSTITUCIONAL'!H47</f>
        <v>4</v>
      </c>
      <c r="I41" s="124">
        <f>'MIPG INSTITUCIONAL'!I47</f>
        <v>1</v>
      </c>
      <c r="J41" s="267">
        <f>'MIPG INSTITUCIONAL'!J47</f>
        <v>1</v>
      </c>
      <c r="K41" s="267">
        <f>'MIPG INSTITUCIONAL'!K47</f>
        <v>0</v>
      </c>
      <c r="L41" s="268">
        <f>'MIPG INSTITUCIONAL'!L47</f>
        <v>0</v>
      </c>
      <c r="M41" s="113">
        <v>1</v>
      </c>
      <c r="N41" s="114">
        <v>1</v>
      </c>
      <c r="O41" s="114">
        <v>1</v>
      </c>
      <c r="P41" s="283">
        <v>1</v>
      </c>
      <c r="Q41" s="280" t="str">
        <f t="shared" si="1"/>
        <v>SI</v>
      </c>
      <c r="R41" s="115" t="str">
        <f>'MIPG INSTITUCIONAL'!Q47</f>
        <v>x</v>
      </c>
      <c r="S41" s="116" t="str">
        <f>'MIPG INSTITUCIONAL'!R47</f>
        <v>x</v>
      </c>
      <c r="T41" s="116" t="str">
        <f>'MIPG INSTITUCIONAL'!S47</f>
        <v>x</v>
      </c>
      <c r="U41" s="117" t="str">
        <f>'MIPG INSTITUCIONAL'!T47</f>
        <v>x</v>
      </c>
      <c r="V41" s="104" t="str">
        <f t="shared" si="2"/>
        <v>2</v>
      </c>
      <c r="W41" s="104" t="str">
        <f t="shared" si="3"/>
        <v>2</v>
      </c>
      <c r="X41" s="104" t="str">
        <f t="shared" si="4"/>
        <v>3</v>
      </c>
      <c r="Y41" s="104" t="str">
        <f t="shared" si="5"/>
        <v>3</v>
      </c>
      <c r="Z41" s="105">
        <f>IF((IF(Tabla2[[#This Row],[Calculo1 ]]="1",_xlfn.IFS(W41="1",IF((J41/H41)&gt;100%,100%,J41/H41),W41="2",IF((J41/N41)&gt;100%,100%,J41/N41),W41="3","0%",W41="4","0")+Tabla2[[#This Row],[ III TRIM 20217]],_xlfn.IFS(W41="1",IF((J41/H41)&gt;100%,100%,J41/H41),W41="2",IF((J41/N41)&gt;100%,100%,J41/N41),W41="3","0%",W41="4","")))=100%,100%,(IF(Tabla2[[#This Row],[Calculo1 ]]="1",_xlfn.IFS(W41="1",IF((J41/H41)&gt;100%,100%,J41/H41),W41="2",IF((J41/N41)&gt;100%,100%,J41/N41),W41="3","0%",W41="4","0")+Tabla2[[#This Row],[ III TRIM 20217]],_xlfn.IFS(W41="1",IF((J41/H41)&gt;100%,100%,J41/H41),W41="2",IF((J41/N41)&gt;100%,100%,J41/N41),W41="3","0%",W41="4",""))))</f>
        <v>1</v>
      </c>
      <c r="AA41" s="118">
        <f t="shared" si="6"/>
        <v>1</v>
      </c>
      <c r="AB41" s="119">
        <f>_xlfn.IFNA(INDEX(Hoja1!$C$3:$C$230,MATCH(Tabla2[[#This Row],[Calculo5]],Hoja1!$B$3:$B$230,0)),"")</f>
        <v>1</v>
      </c>
      <c r="AC41" s="119" t="str">
        <f t="shared" si="7"/>
        <v>0%</v>
      </c>
      <c r="AD41" s="121" t="str">
        <f t="shared" si="8"/>
        <v>0%</v>
      </c>
      <c r="AE41" s="296">
        <f>IF(IF(F41="","ESPECÍFICAR TIPO DE META",_xlfn.IFNA(_xlfn.IFS(SUM(I41:L41)=0,0%,SUM(I41:L41)&gt;0.001,(_xlfn.IFS(F41="INCREMENTO",SUM(I41:L41)/H41,F41="MANTENIMIENTO",SUM(I41:L41)/(H41*Tabla2[[#This Row],[N.X]])))),"ESPECÍFICAR TIPO DE META"))&gt;1,"100%",IF(F41="","ESPECÍFICAR TIPO DE META",_xlfn.IFNA(_xlfn.IFS(SUM(I41:L41)=0,0%,SUM(I41:L41)&gt;0.001,(_xlfn.IFS(F41="INCREMENTO",SUM(I41:L41)/H41,F41="MANTENIMIENTO",SUM(I41:L41)/(H41*Tabla2[[#This Row],[N.X]])))),"ESPECÍFICAR TIPO DE META")))</f>
        <v>0.5</v>
      </c>
      <c r="AF41" s="299">
        <f>'MIPG INSTITUCIONAL'!N47</f>
        <v>0</v>
      </c>
      <c r="AG41" s="293">
        <f>'MIPG INSTITUCIONAL'!O47</f>
        <v>0</v>
      </c>
      <c r="AH41" s="302" t="str">
        <f>'MIPG INSTITUCIONAL'!P47</f>
        <v>Director 
Jefe Oficina Asesora de Planeación</v>
      </c>
      <c r="AI41" s="88" t="str">
        <f>'MIPG INSTITUCIONAL'!P47</f>
        <v>Director 
Jefe Oficina Asesora de Planeación</v>
      </c>
    </row>
    <row r="42" spans="2:35" s="25" customFormat="1" ht="51" customHeight="1" thickBot="1" x14ac:dyDescent="0.3">
      <c r="B42" s="108" t="s">
        <v>91</v>
      </c>
      <c r="C42" s="111" t="s">
        <v>93</v>
      </c>
      <c r="D42" s="154" t="str">
        <f>'MIPG INSTITUCIONAL'!F48</f>
        <v>Actualizar la política de Administración de Riesgo de acuerdo a los lineamientos establecidos por el DAFP y aprobada por el CICI.</v>
      </c>
      <c r="E42" s="109" t="str">
        <f>'MIPG INSTITUCIONAL'!G48</f>
        <v>Política de Administración de Riesgos actualizada.</v>
      </c>
      <c r="F42" s="110" t="s">
        <v>87</v>
      </c>
      <c r="G42" s="240">
        <f t="shared" si="0"/>
        <v>1</v>
      </c>
      <c r="H42" s="249">
        <f>'MIPG INSTITUCIONAL'!H48</f>
        <v>1</v>
      </c>
      <c r="I42" s="124">
        <f>'MIPG INSTITUCIONAL'!I48</f>
        <v>0</v>
      </c>
      <c r="J42" s="267">
        <f>'MIPG INSTITUCIONAL'!J48</f>
        <v>1</v>
      </c>
      <c r="K42" s="267">
        <f>'MIPG INSTITUCIONAL'!K48</f>
        <v>0</v>
      </c>
      <c r="L42" s="268">
        <f>'MIPG INSTITUCIONAL'!L48</f>
        <v>0</v>
      </c>
      <c r="M42" s="113"/>
      <c r="N42" s="114">
        <v>1</v>
      </c>
      <c r="O42" s="114"/>
      <c r="P42" s="283"/>
      <c r="Q42" s="280" t="str">
        <f t="shared" si="1"/>
        <v>SI</v>
      </c>
      <c r="R42" s="115">
        <f>'MIPG INSTITUCIONAL'!Q48</f>
        <v>0</v>
      </c>
      <c r="S42" s="116" t="str">
        <f>'MIPG INSTITUCIONAL'!R48</f>
        <v>x</v>
      </c>
      <c r="T42" s="116">
        <f>'MIPG INSTITUCIONAL'!S48</f>
        <v>0</v>
      </c>
      <c r="U42" s="117">
        <f>'MIPG INSTITUCIONAL'!T48</f>
        <v>0</v>
      </c>
      <c r="V42" s="104" t="str">
        <f t="shared" si="2"/>
        <v>4</v>
      </c>
      <c r="W42" s="104" t="str">
        <f t="shared" si="3"/>
        <v>2</v>
      </c>
      <c r="X42" s="104" t="str">
        <f t="shared" si="4"/>
        <v>4</v>
      </c>
      <c r="Y42" s="104" t="str">
        <f t="shared" si="5"/>
        <v>4</v>
      </c>
      <c r="Z42" s="105">
        <f>IF((IF(Tabla2[[#This Row],[Calculo1 ]]="1",_xlfn.IFS(W42="1",IF((J42/H42)&gt;100%,100%,J42/H42),W42="2",IF((J42/N42)&gt;100%,100%,J42/N42),W42="3","0%",W42="4","0")+Tabla2[[#This Row],[ III TRIM 20217]],_xlfn.IFS(W42="1",IF((J42/H42)&gt;100%,100%,J42/H42),W42="2",IF((J42/N42)&gt;100%,100%,J42/N42),W42="3","0%",W42="4","")))=100%,100%,(IF(Tabla2[[#This Row],[Calculo1 ]]="1",_xlfn.IFS(W42="1",IF((J42/H42)&gt;100%,100%,J42/H42),W42="2",IF((J42/N42)&gt;100%,100%,J42/N42),W42="3","0%",W42="4","0")+Tabla2[[#This Row],[ III TRIM 20217]],_xlfn.IFS(W42="1",IF((J42/H42)&gt;100%,100%,J42/H42),W42="2",IF((J42/N42)&gt;100%,100%,J42/N42),W42="3","0%",W42="4",""))))</f>
        <v>1</v>
      </c>
      <c r="AA42" s="118" t="str">
        <f t="shared" si="6"/>
        <v/>
      </c>
      <c r="AB42" s="119">
        <f>_xlfn.IFNA(INDEX(Hoja1!$C$3:$C$230,MATCH(Tabla2[[#This Row],[Calculo5]],Hoja1!$B$3:$B$230,0)),"")</f>
        <v>1</v>
      </c>
      <c r="AC42" s="119" t="str">
        <f t="shared" si="7"/>
        <v/>
      </c>
      <c r="AD42" s="121" t="str">
        <f t="shared" si="8"/>
        <v/>
      </c>
      <c r="AE42" s="296">
        <f>IF(IF(F42="","ESPECÍFICAR TIPO DE META",_xlfn.IFNA(_xlfn.IFS(SUM(I42:L42)=0,0%,SUM(I42:L42)&gt;0.001,(_xlfn.IFS(F42="INCREMENTO",SUM(I42:L42)/H42,F42="MANTENIMIENTO",SUM(I42:L42)/(H42*Tabla2[[#This Row],[N.X]])))),"ESPECÍFICAR TIPO DE META"))&gt;1,"100%",IF(F42="","ESPECÍFICAR TIPO DE META",_xlfn.IFNA(_xlfn.IFS(SUM(I42:L42)=0,0%,SUM(I42:L42)&gt;0.001,(_xlfn.IFS(F42="INCREMENTO",SUM(I42:L42)/H42,F42="MANTENIMIENTO",SUM(I42:L42)/(H42*Tabla2[[#This Row],[N.X]])))),"ESPECÍFICAR TIPO DE META")))</f>
        <v>1</v>
      </c>
      <c r="AF42" s="299">
        <f>'MIPG INSTITUCIONAL'!N48</f>
        <v>0</v>
      </c>
      <c r="AG42" s="293">
        <f>'MIPG INSTITUCIONAL'!O48</f>
        <v>0</v>
      </c>
      <c r="AH42" s="302" t="str">
        <f>'MIPG INSTITUCIONAL'!P48</f>
        <v>Director 
Jefe Oficina Asesora de Planeación</v>
      </c>
      <c r="AI42" s="88" t="str">
        <f>'MIPG INSTITUCIONAL'!P48</f>
        <v>Director 
Jefe Oficina Asesora de Planeación</v>
      </c>
    </row>
    <row r="43" spans="2:35" s="25" customFormat="1" ht="51" customHeight="1" thickBot="1" x14ac:dyDescent="0.3">
      <c r="B43" s="108" t="s">
        <v>91</v>
      </c>
      <c r="C43" s="111" t="s">
        <v>93</v>
      </c>
      <c r="D43" s="154" t="str">
        <f>'MIPG INSTITUCIONAL'!F49</f>
        <v>Realizar la planificación de las estrategias de difusión de la información dando cumplimiento a la ley 1272 de 2014, 1757 de 2015 y la ley 489 de 1998, utilizando diversos canales de comunicación de manera inclusiva, en respeto de las características de toda la población, usuaria y ciudadanía, donde se den a conocer los derechos a la participación ciudadana en la gestión institucional y el control social.</v>
      </c>
      <c r="E43" s="109" t="str">
        <f>'MIPG INSTITUCIONAL'!G49</f>
        <v xml:space="preserve">Rendición de cuentas de la entidad realizada dando cumplimiento a los parámetros de ley.  </v>
      </c>
      <c r="F43" s="110" t="s">
        <v>87</v>
      </c>
      <c r="G43" s="240">
        <f t="shared" si="0"/>
        <v>2</v>
      </c>
      <c r="H43" s="247">
        <f>'MIPG INSTITUCIONAL'!H49</f>
        <v>2</v>
      </c>
      <c r="I43" s="124">
        <f>'MIPG INSTITUCIONAL'!I49</f>
        <v>0</v>
      </c>
      <c r="J43" s="267">
        <f>'MIPG INSTITUCIONAL'!J49</f>
        <v>1</v>
      </c>
      <c r="K43" s="267">
        <f>'MIPG INSTITUCIONAL'!K49</f>
        <v>0</v>
      </c>
      <c r="L43" s="268">
        <f>'MIPG INSTITUCIONAL'!L49</f>
        <v>0</v>
      </c>
      <c r="M43" s="113"/>
      <c r="N43" s="114">
        <v>1</v>
      </c>
      <c r="O43" s="114"/>
      <c r="P43" s="283">
        <v>1</v>
      </c>
      <c r="Q43" s="280" t="str">
        <f t="shared" si="1"/>
        <v>SI</v>
      </c>
      <c r="R43" s="115">
        <f>'MIPG INSTITUCIONAL'!Q49</f>
        <v>0</v>
      </c>
      <c r="S43" s="116" t="str">
        <f>'MIPG INSTITUCIONAL'!R49</f>
        <v>x</v>
      </c>
      <c r="T43" s="116">
        <f>'MIPG INSTITUCIONAL'!S49</f>
        <v>0</v>
      </c>
      <c r="U43" s="117" t="str">
        <f>'MIPG INSTITUCIONAL'!T49</f>
        <v>x</v>
      </c>
      <c r="V43" s="104" t="str">
        <f t="shared" si="2"/>
        <v>4</v>
      </c>
      <c r="W43" s="104" t="str">
        <f t="shared" si="3"/>
        <v>2</v>
      </c>
      <c r="X43" s="104" t="str">
        <f t="shared" si="4"/>
        <v>4</v>
      </c>
      <c r="Y43" s="104" t="str">
        <f t="shared" si="5"/>
        <v>3</v>
      </c>
      <c r="Z43" s="105">
        <f>IF((IF(Tabla2[[#This Row],[Calculo1 ]]="1",_xlfn.IFS(W43="1",IF((J43/H43)&gt;100%,100%,J43/H43),W43="2",IF((J43/N43)&gt;100%,100%,J43/N43),W43="3","0%",W43="4","0")+Tabla2[[#This Row],[ III TRIM 20217]],_xlfn.IFS(W43="1",IF((J43/H43)&gt;100%,100%,J43/H43),W43="2",IF((J43/N43)&gt;100%,100%,J43/N43),W43="3","0%",W43="4","")))=100%,100%,(IF(Tabla2[[#This Row],[Calculo1 ]]="1",_xlfn.IFS(W43="1",IF((J43/H43)&gt;100%,100%,J43/H43),W43="2",IF((J43/N43)&gt;100%,100%,J43/N43),W43="3","0%",W43="4","0")+Tabla2[[#This Row],[ III TRIM 20217]],_xlfn.IFS(W43="1",IF((J43/H43)&gt;100%,100%,J43/H43),W43="2",IF((J43/N43)&gt;100%,100%,J43/N43),W43="3","0%",W43="4",""))))</f>
        <v>1</v>
      </c>
      <c r="AA43" s="118" t="str">
        <f t="shared" si="6"/>
        <v/>
      </c>
      <c r="AB43" s="119">
        <f>_xlfn.IFNA(INDEX(Hoja1!$C$3:$C$230,MATCH(Tabla2[[#This Row],[Calculo5]],Hoja1!$B$3:$B$230,0)),"")</f>
        <v>1</v>
      </c>
      <c r="AC43" s="119" t="str">
        <f t="shared" si="7"/>
        <v/>
      </c>
      <c r="AD43" s="121" t="str">
        <f t="shared" si="8"/>
        <v>0%</v>
      </c>
      <c r="AE43" s="296">
        <f>IF(IF(F43="","ESPECÍFICAR TIPO DE META",_xlfn.IFNA(_xlfn.IFS(SUM(I43:L43)=0,0%,SUM(I43:L43)&gt;0.001,(_xlfn.IFS(F43="INCREMENTO",SUM(I43:L43)/H43,F43="MANTENIMIENTO",SUM(I43:L43)/(H43*Tabla2[[#This Row],[N.X]])))),"ESPECÍFICAR TIPO DE META"))&gt;1,"100%",IF(F43="","ESPECÍFICAR TIPO DE META",_xlfn.IFNA(_xlfn.IFS(SUM(I43:L43)=0,0%,SUM(I43:L43)&gt;0.001,(_xlfn.IFS(F43="INCREMENTO",SUM(I43:L43)/H43,F43="MANTENIMIENTO",SUM(I43:L43)/(H43*Tabla2[[#This Row],[N.X]])))),"ESPECÍFICAR TIPO DE META")))</f>
        <v>0.5</v>
      </c>
      <c r="AF43" s="299">
        <f>'MIPG INSTITUCIONAL'!N49</f>
        <v>0</v>
      </c>
      <c r="AG43" s="293">
        <f>'MIPG INSTITUCIONAL'!O49</f>
        <v>0</v>
      </c>
      <c r="AH43" s="302" t="str">
        <f>'MIPG INSTITUCIONAL'!P49</f>
        <v>Director 
Jefe Oficina Asesora de Planeación</v>
      </c>
      <c r="AI43" s="88" t="str">
        <f>'MIPG INSTITUCIONAL'!P49</f>
        <v>Director 
Jefe Oficina Asesora de Planeación</v>
      </c>
    </row>
    <row r="44" spans="2:35" s="25" customFormat="1" ht="51" customHeight="1" thickBot="1" x14ac:dyDescent="0.3">
      <c r="B44" s="108" t="s">
        <v>91</v>
      </c>
      <c r="C44" s="111" t="s">
        <v>93</v>
      </c>
      <c r="D44" s="154">
        <f>'MIPG INSTITUCIONAL'!F50</f>
        <v>0</v>
      </c>
      <c r="E44" s="109" t="str">
        <f>'MIPG INSTITUCIONAL'!G50</f>
        <v>Diseño realizado de la herramienta digital interactiva de participación ciudadana y control social.</v>
      </c>
      <c r="F44" s="110" t="s">
        <v>87</v>
      </c>
      <c r="G44" s="240">
        <f t="shared" si="0"/>
        <v>1</v>
      </c>
      <c r="H44" s="249">
        <f>'MIPG INSTITUCIONAL'!H50</f>
        <v>1</v>
      </c>
      <c r="I44" s="125">
        <f>'MIPG INSTITUCIONAL'!I50</f>
        <v>0</v>
      </c>
      <c r="J44" s="267">
        <f>'MIPG INSTITUCIONAL'!J50</f>
        <v>0</v>
      </c>
      <c r="K44" s="267">
        <f>'MIPG INSTITUCIONAL'!K50</f>
        <v>0</v>
      </c>
      <c r="L44" s="268">
        <f>'MIPG INSTITUCIONAL'!L50</f>
        <v>0</v>
      </c>
      <c r="M44" s="113"/>
      <c r="N44" s="114"/>
      <c r="O44" s="114">
        <v>1</v>
      </c>
      <c r="P44" s="283"/>
      <c r="Q44" s="280" t="str">
        <f t="shared" si="1"/>
        <v>SI</v>
      </c>
      <c r="R44" s="115">
        <f>'MIPG INSTITUCIONAL'!Q50</f>
        <v>0</v>
      </c>
      <c r="S44" s="116">
        <f>'MIPG INSTITUCIONAL'!R50</f>
        <v>0</v>
      </c>
      <c r="T44" s="116" t="str">
        <f>'MIPG INSTITUCIONAL'!S50</f>
        <v>x</v>
      </c>
      <c r="U44" s="117">
        <f>'MIPG INSTITUCIONAL'!T50</f>
        <v>0</v>
      </c>
      <c r="V44" s="104" t="str">
        <f t="shared" si="2"/>
        <v>4</v>
      </c>
      <c r="W44" s="104" t="str">
        <f t="shared" si="3"/>
        <v>4</v>
      </c>
      <c r="X44" s="104" t="str">
        <f t="shared" si="4"/>
        <v>3</v>
      </c>
      <c r="Y44" s="104" t="str">
        <f t="shared" si="5"/>
        <v>4</v>
      </c>
      <c r="Z44" s="105" t="str">
        <f>IF((IF(Tabla2[[#This Row],[Calculo1 ]]="1",_xlfn.IFS(W44="1",IF((J44/H44)&gt;100%,100%,J44/H44),W44="2",IF((J44/N44)&gt;100%,100%,J44/N44),W44="3","0%",W44="4","0")+Tabla2[[#This Row],[ III TRIM 20217]],_xlfn.IFS(W44="1",IF((J44/H44)&gt;100%,100%,J44/H44),W44="2",IF((J44/N44)&gt;100%,100%,J44/N44),W44="3","0%",W44="4","")))=100%,100%,(IF(Tabla2[[#This Row],[Calculo1 ]]="1",_xlfn.IFS(W44="1",IF((J44/H44)&gt;100%,100%,J44/H44),W44="2",IF((J44/N44)&gt;100%,100%,J44/N44),W44="3","0%",W44="4","0")+Tabla2[[#This Row],[ III TRIM 20217]],_xlfn.IFS(W44="1",IF((J44/H44)&gt;100%,100%,J44/H44),W44="2",IF((J44/N44)&gt;100%,100%,J44/N44),W44="3","0%",W44="4",""))))</f>
        <v/>
      </c>
      <c r="AA44" s="118" t="str">
        <f t="shared" si="6"/>
        <v/>
      </c>
      <c r="AB44" s="119" t="str">
        <f>_xlfn.IFNA(INDEX(Hoja1!$C$3:$C$230,MATCH(Tabla2[[#This Row],[Calculo5]],Hoja1!$B$3:$B$230,0)),"")</f>
        <v/>
      </c>
      <c r="AC44" s="119" t="str">
        <f t="shared" si="7"/>
        <v>0%</v>
      </c>
      <c r="AD44" s="121" t="str">
        <f t="shared" si="8"/>
        <v/>
      </c>
      <c r="AE44" s="296">
        <f>IF(IF(F44="","ESPECÍFICAR TIPO DE META",_xlfn.IFNA(_xlfn.IFS(SUM(I44:L44)=0,0%,SUM(I44:L44)&gt;0.001,(_xlfn.IFS(F44="INCREMENTO",SUM(I44:L44)/H44,F44="MANTENIMIENTO",SUM(I44:L44)/(H44*Tabla2[[#This Row],[N.X]])))),"ESPECÍFICAR TIPO DE META"))&gt;1,"100%",IF(F44="","ESPECÍFICAR TIPO DE META",_xlfn.IFNA(_xlfn.IFS(SUM(I44:L44)=0,0%,SUM(I44:L44)&gt;0.001,(_xlfn.IFS(F44="INCREMENTO",SUM(I44:L44)/H44,F44="MANTENIMIENTO",SUM(I44:L44)/(H44*Tabla2[[#This Row],[N.X]])))),"ESPECÍFICAR TIPO DE META")))</f>
        <v>0</v>
      </c>
      <c r="AF44" s="299">
        <f>'MIPG INSTITUCIONAL'!N50</f>
        <v>0</v>
      </c>
      <c r="AG44" s="293">
        <f>'MIPG INSTITUCIONAL'!O50</f>
        <v>0</v>
      </c>
      <c r="AH44" s="302" t="str">
        <f>'MIPG INSTITUCIONAL'!P50</f>
        <v>Director 
Jefe Oficina Asesora de Planeación</v>
      </c>
      <c r="AI44" s="88" t="str">
        <f>'MIPG INSTITUCIONAL'!P50</f>
        <v>Director 
Jefe Oficina Asesora de Planeación</v>
      </c>
    </row>
    <row r="45" spans="2:35" s="25" customFormat="1" ht="51" customHeight="1" thickBot="1" x14ac:dyDescent="0.3">
      <c r="B45" s="108" t="s">
        <v>91</v>
      </c>
      <c r="C45" s="111" t="s">
        <v>93</v>
      </c>
      <c r="D45" s="154" t="str">
        <f>'MIPG INSTITUCIONAL'!F51</f>
        <v>Realizar los procesos de formulación y seguimiento financiero de la entidad, para el adecuado manejo de los recursos institucionales.</v>
      </c>
      <c r="E45" s="109" t="str">
        <f>'MIPG INSTITUCIONAL'!G51</f>
        <v>Informe de seguimiento  mensual y control a la ejecución del  Plan Anualizado de Caja- PAC 2022</v>
      </c>
      <c r="F45" s="110" t="s">
        <v>87</v>
      </c>
      <c r="G45" s="240">
        <f t="shared" si="0"/>
        <v>4</v>
      </c>
      <c r="H45" s="250">
        <f>'MIPG INSTITUCIONAL'!H51</f>
        <v>4</v>
      </c>
      <c r="I45" s="270">
        <f>'MIPG INSTITUCIONAL'!I51</f>
        <v>1</v>
      </c>
      <c r="J45" s="267">
        <f>'MIPG INSTITUCIONAL'!J51</f>
        <v>1</v>
      </c>
      <c r="K45" s="267">
        <f>'MIPG INSTITUCIONAL'!K51</f>
        <v>0</v>
      </c>
      <c r="L45" s="268">
        <f>'MIPG INSTITUCIONAL'!L51</f>
        <v>0</v>
      </c>
      <c r="M45" s="231">
        <v>1</v>
      </c>
      <c r="N45" s="232">
        <v>1</v>
      </c>
      <c r="O45" s="232">
        <v>1</v>
      </c>
      <c r="P45" s="284">
        <v>1</v>
      </c>
      <c r="Q45" s="280" t="str">
        <f t="shared" si="1"/>
        <v>SI</v>
      </c>
      <c r="R45" s="115" t="str">
        <f>'MIPG INSTITUCIONAL'!Q51</f>
        <v>x</v>
      </c>
      <c r="S45" s="116" t="str">
        <f>'MIPG INSTITUCIONAL'!R51</f>
        <v>x</v>
      </c>
      <c r="T45" s="116" t="str">
        <f>'MIPG INSTITUCIONAL'!S51</f>
        <v>x</v>
      </c>
      <c r="U45" s="117" t="str">
        <f>'MIPG INSTITUCIONAL'!T51</f>
        <v>x</v>
      </c>
      <c r="V45" s="104" t="str">
        <f t="shared" si="2"/>
        <v>2</v>
      </c>
      <c r="W45" s="104" t="str">
        <f t="shared" si="3"/>
        <v>2</v>
      </c>
      <c r="X45" s="104" t="str">
        <f t="shared" si="4"/>
        <v>3</v>
      </c>
      <c r="Y45" s="104" t="str">
        <f t="shared" si="5"/>
        <v>3</v>
      </c>
      <c r="Z45" s="105">
        <f>IF((IF(Tabla2[[#This Row],[Calculo1 ]]="1",_xlfn.IFS(W45="1",IF((J45/H45)&gt;100%,100%,J45/H45),W45="2",IF((J45/N45)&gt;100%,100%,J45/N45),W45="3","0%",W45="4","0")+Tabla2[[#This Row],[ III TRIM 20217]],_xlfn.IFS(W45="1",IF((J45/H45)&gt;100%,100%,J45/H45),W45="2",IF((J45/N45)&gt;100%,100%,J45/N45),W45="3","0%",W45="4","")))=100%,100%,(IF(Tabla2[[#This Row],[Calculo1 ]]="1",_xlfn.IFS(W45="1",IF((J45/H45)&gt;100%,100%,J45/H45),W45="2",IF((J45/N45)&gt;100%,100%,J45/N45),W45="3","0%",W45="4","0")+Tabla2[[#This Row],[ III TRIM 20217]],_xlfn.IFS(W45="1",IF((J45/H45)&gt;100%,100%,J45/H45),W45="2",IF((J45/N45)&gt;100%,100%,J45/N45),W45="3","0%",W45="4",""))))</f>
        <v>1</v>
      </c>
      <c r="AA45" s="118">
        <f t="shared" si="6"/>
        <v>1</v>
      </c>
      <c r="AB45" s="119">
        <f>_xlfn.IFNA(INDEX(Hoja1!$C$3:$C$230,MATCH(Tabla2[[#This Row],[Calculo5]],Hoja1!$B$3:$B$230,0)),"")</f>
        <v>1</v>
      </c>
      <c r="AC45" s="119" t="str">
        <f t="shared" si="7"/>
        <v>0%</v>
      </c>
      <c r="AD45" s="121" t="str">
        <f t="shared" si="8"/>
        <v>0%</v>
      </c>
      <c r="AE45" s="296">
        <f>IF(IF(F45="","ESPECÍFICAR TIPO DE META",_xlfn.IFNA(_xlfn.IFS(SUM(I45:L45)=0,0%,SUM(I45:L45)&gt;0.001,(_xlfn.IFS(F45="INCREMENTO",SUM(I45:L45)/H45,F45="MANTENIMIENTO",SUM(I45:L45)/(H45*Tabla2[[#This Row],[N.X]])))),"ESPECÍFICAR TIPO DE META"))&gt;1,"100%",IF(F45="","ESPECÍFICAR TIPO DE META",_xlfn.IFNA(_xlfn.IFS(SUM(I45:L45)=0,0%,SUM(I45:L45)&gt;0.001,(_xlfn.IFS(F45="INCREMENTO",SUM(I45:L45)/H45,F45="MANTENIMIENTO",SUM(I45:L45)/(H45*Tabla2[[#This Row],[N.X]])))),"ESPECÍFICAR TIPO DE META")))</f>
        <v>0.5</v>
      </c>
      <c r="AF45" s="299">
        <f>'MIPG INSTITUCIONAL'!N51</f>
        <v>0</v>
      </c>
      <c r="AG45" s="293">
        <f>'MIPG INSTITUCIONAL'!O51</f>
        <v>0</v>
      </c>
      <c r="AH45" s="302" t="str">
        <f>'MIPG INSTITUCIONAL'!P51</f>
        <v>Subdirector Administrativo y Financiero</v>
      </c>
      <c r="AI45" s="88" t="str">
        <f>'MIPG INSTITUCIONAL'!P51</f>
        <v>Subdirector Administrativo y Financiero</v>
      </c>
    </row>
    <row r="46" spans="2:35" s="25" customFormat="1" ht="51" customHeight="1" thickBot="1" x14ac:dyDescent="0.3">
      <c r="B46" s="108" t="s">
        <v>91</v>
      </c>
      <c r="C46" s="111" t="s">
        <v>93</v>
      </c>
      <c r="D46" s="154">
        <f>'MIPG INSTITUCIONAL'!F52</f>
        <v>0</v>
      </c>
      <c r="E46" s="109" t="str">
        <f>'MIPG INSTITUCIONAL'!G52</f>
        <v>Presupuesto vigencia 2022 formulado y socializado.</v>
      </c>
      <c r="F46" s="110" t="s">
        <v>87</v>
      </c>
      <c r="G46" s="240">
        <f t="shared" si="0"/>
        <v>1</v>
      </c>
      <c r="H46" s="249">
        <f>'MIPG INSTITUCIONAL'!H52</f>
        <v>1</v>
      </c>
      <c r="I46" s="124">
        <f>'MIPG INSTITUCIONAL'!I52</f>
        <v>0</v>
      </c>
      <c r="J46" s="267">
        <f>'MIPG INSTITUCIONAL'!J52</f>
        <v>0</v>
      </c>
      <c r="K46" s="267">
        <f>'MIPG INSTITUCIONAL'!K52</f>
        <v>0</v>
      </c>
      <c r="L46" s="268">
        <f>'MIPG INSTITUCIONAL'!L52</f>
        <v>0</v>
      </c>
      <c r="M46" s="113"/>
      <c r="N46" s="114"/>
      <c r="O46" s="114">
        <v>1</v>
      </c>
      <c r="P46" s="283"/>
      <c r="Q46" s="280" t="str">
        <f t="shared" si="1"/>
        <v>SI</v>
      </c>
      <c r="R46" s="115">
        <f>'MIPG INSTITUCIONAL'!Q52</f>
        <v>0</v>
      </c>
      <c r="S46" s="116">
        <f>'MIPG INSTITUCIONAL'!R52</f>
        <v>0</v>
      </c>
      <c r="T46" s="116" t="str">
        <f>'MIPG INSTITUCIONAL'!S52</f>
        <v>x</v>
      </c>
      <c r="U46" s="117">
        <f>'MIPG INSTITUCIONAL'!T52</f>
        <v>0</v>
      </c>
      <c r="V46" s="104" t="str">
        <f t="shared" si="2"/>
        <v>4</v>
      </c>
      <c r="W46" s="104" t="str">
        <f t="shared" si="3"/>
        <v>4</v>
      </c>
      <c r="X46" s="104" t="str">
        <f t="shared" si="4"/>
        <v>3</v>
      </c>
      <c r="Y46" s="104" t="str">
        <f t="shared" si="5"/>
        <v>4</v>
      </c>
      <c r="Z46" s="105" t="str">
        <f>IF((IF(Tabla2[[#This Row],[Calculo1 ]]="1",_xlfn.IFS(W46="1",IF((J46/H46)&gt;100%,100%,J46/H46),W46="2",IF((J46/N46)&gt;100%,100%,J46/N46),W46="3","0%",W46="4","0")+Tabla2[[#This Row],[ III TRIM 20217]],_xlfn.IFS(W46="1",IF((J46/H46)&gt;100%,100%,J46/H46),W46="2",IF((J46/N46)&gt;100%,100%,J46/N46),W46="3","0%",W46="4","")))=100%,100%,(IF(Tabla2[[#This Row],[Calculo1 ]]="1",_xlfn.IFS(W46="1",IF((J46/H46)&gt;100%,100%,J46/H46),W46="2",IF((J46/N46)&gt;100%,100%,J46/N46),W46="3","0%",W46="4","0")+Tabla2[[#This Row],[ III TRIM 20217]],_xlfn.IFS(W46="1",IF((J46/H46)&gt;100%,100%,J46/H46),W46="2",IF((J46/N46)&gt;100%,100%,J46/N46),W46="3","0%",W46="4",""))))</f>
        <v/>
      </c>
      <c r="AA46" s="118" t="str">
        <f t="shared" si="6"/>
        <v/>
      </c>
      <c r="AB46" s="119" t="str">
        <f>_xlfn.IFNA(INDEX(Hoja1!$C$3:$C$230,MATCH(Tabla2[[#This Row],[Calculo5]],Hoja1!$B$3:$B$230,0)),"")</f>
        <v/>
      </c>
      <c r="AC46" s="119" t="str">
        <f t="shared" si="7"/>
        <v>0%</v>
      </c>
      <c r="AD46" s="121" t="str">
        <f t="shared" si="8"/>
        <v/>
      </c>
      <c r="AE46" s="296">
        <f>IF(IF(F46="","ESPECÍFICAR TIPO DE META",_xlfn.IFNA(_xlfn.IFS(SUM(I46:L46)=0,0%,SUM(I46:L46)&gt;0.001,(_xlfn.IFS(F46="INCREMENTO",SUM(I46:L46)/H46,F46="MANTENIMIENTO",SUM(I46:L46)/(H46*Tabla2[[#This Row],[N.X]])))),"ESPECÍFICAR TIPO DE META"))&gt;1,"100%",IF(F46="","ESPECÍFICAR TIPO DE META",_xlfn.IFNA(_xlfn.IFS(SUM(I46:L46)=0,0%,SUM(I46:L46)&gt;0.001,(_xlfn.IFS(F46="INCREMENTO",SUM(I46:L46)/H46,F46="MANTENIMIENTO",SUM(I46:L46)/(H46*Tabla2[[#This Row],[N.X]])))),"ESPECÍFICAR TIPO DE META")))</f>
        <v>0</v>
      </c>
      <c r="AF46" s="299">
        <f>'MIPG INSTITUCIONAL'!N52</f>
        <v>0</v>
      </c>
      <c r="AG46" s="293">
        <f>'MIPG INSTITUCIONAL'!O52</f>
        <v>0</v>
      </c>
      <c r="AH46" s="302" t="str">
        <f>'MIPG INSTITUCIONAL'!P52</f>
        <v>Subdirector Administrativo y Financiero</v>
      </c>
      <c r="AI46" s="88" t="str">
        <f>'MIPG INSTITUCIONAL'!P52</f>
        <v>Subdirector Administrativo y Financiero</v>
      </c>
    </row>
    <row r="47" spans="2:35" s="25" customFormat="1" ht="51" customHeight="1" thickBot="1" x14ac:dyDescent="0.3">
      <c r="B47" s="108" t="s">
        <v>91</v>
      </c>
      <c r="C47" s="111" t="s">
        <v>93</v>
      </c>
      <c r="D47" s="154" t="str">
        <f>'MIPG INSTITUCIONAL'!F53</f>
        <v>Realizar un estudio de necesidades para establecer los requerimientos de personal de cada una de las dependencias que conforman la Dirección de Tránsito de Bucaramanga y que garanticen la suficiencia de personal para cumplir con los objetivos institucionales en el marco de los planes y proyectos que ejecuta la entidad.</v>
      </c>
      <c r="E47" s="109" t="str">
        <f>'MIPG INSTITUCIONAL'!G53</f>
        <v>Estudio técnico de necesidades de personal con el cumplimiento de los objetivos institucionales realizado.</v>
      </c>
      <c r="F47" s="110" t="s">
        <v>87</v>
      </c>
      <c r="G47" s="240">
        <f t="shared" si="0"/>
        <v>1</v>
      </c>
      <c r="H47" s="252">
        <f>'MIPG INSTITUCIONAL'!H53</f>
        <v>1</v>
      </c>
      <c r="I47" s="124">
        <f>'MIPG INSTITUCIONAL'!I53</f>
        <v>0</v>
      </c>
      <c r="J47" s="267">
        <f>'MIPG INSTITUCIONAL'!J53</f>
        <v>0</v>
      </c>
      <c r="K47" s="267">
        <f>'MIPG INSTITUCIONAL'!K53</f>
        <v>0</v>
      </c>
      <c r="L47" s="268">
        <f>'MIPG INSTITUCIONAL'!L53</f>
        <v>0</v>
      </c>
      <c r="M47" s="113"/>
      <c r="N47" s="114"/>
      <c r="O47" s="114">
        <v>1</v>
      </c>
      <c r="P47" s="283"/>
      <c r="Q47" s="280" t="str">
        <f t="shared" si="1"/>
        <v>SI</v>
      </c>
      <c r="R47" s="115">
        <f>'MIPG INSTITUCIONAL'!Q53</f>
        <v>0</v>
      </c>
      <c r="S47" s="116">
        <f>'MIPG INSTITUCIONAL'!R53</f>
        <v>0</v>
      </c>
      <c r="T47" s="116" t="str">
        <f>'MIPG INSTITUCIONAL'!S53</f>
        <v>x</v>
      </c>
      <c r="U47" s="117">
        <f>'MIPG INSTITUCIONAL'!T53</f>
        <v>0</v>
      </c>
      <c r="V47" s="104" t="str">
        <f t="shared" si="2"/>
        <v>4</v>
      </c>
      <c r="W47" s="104" t="str">
        <f t="shared" si="3"/>
        <v>4</v>
      </c>
      <c r="X47" s="104" t="str">
        <f t="shared" si="4"/>
        <v>3</v>
      </c>
      <c r="Y47" s="104" t="str">
        <f t="shared" si="5"/>
        <v>4</v>
      </c>
      <c r="Z47" s="105" t="str">
        <f>IF((IF(Tabla2[[#This Row],[Calculo1 ]]="1",_xlfn.IFS(W47="1",IF((J47/H47)&gt;100%,100%,J47/H47),W47="2",IF((J47/N47)&gt;100%,100%,J47/N47),W47="3","0%",W47="4","0")+Tabla2[[#This Row],[ III TRIM 20217]],_xlfn.IFS(W47="1",IF((J47/H47)&gt;100%,100%,J47/H47),W47="2",IF((J47/N47)&gt;100%,100%,J47/N47),W47="3","0%",W47="4","")))=100%,100%,(IF(Tabla2[[#This Row],[Calculo1 ]]="1",_xlfn.IFS(W47="1",IF((J47/H47)&gt;100%,100%,J47/H47),W47="2",IF((J47/N47)&gt;100%,100%,J47/N47),W47="3","0%",W47="4","0")+Tabla2[[#This Row],[ III TRIM 20217]],_xlfn.IFS(W47="1",IF((J47/H47)&gt;100%,100%,J47/H47),W47="2",IF((J47/N47)&gt;100%,100%,J47/N47),W47="3","0%",W47="4",""))))</f>
        <v/>
      </c>
      <c r="AA47" s="118" t="str">
        <f t="shared" si="6"/>
        <v/>
      </c>
      <c r="AB47" s="119" t="str">
        <f>_xlfn.IFNA(INDEX(Hoja1!$C$3:$C$230,MATCH(Tabla2[[#This Row],[Calculo5]],Hoja1!$B$3:$B$230,0)),"")</f>
        <v/>
      </c>
      <c r="AC47" s="119" t="str">
        <f t="shared" si="7"/>
        <v>0%</v>
      </c>
      <c r="AD47" s="121" t="str">
        <f t="shared" si="8"/>
        <v/>
      </c>
      <c r="AE47" s="296">
        <f>IF(IF(F47="","ESPECÍFICAR TIPO DE META",_xlfn.IFNA(_xlfn.IFS(SUM(I47:L47)=0,0%,SUM(I47:L47)&gt;0.001,(_xlfn.IFS(F47="INCREMENTO",SUM(I47:L47)/H47,F47="MANTENIMIENTO",SUM(I47:L47)/(H47*Tabla2[[#This Row],[N.X]])))),"ESPECÍFICAR TIPO DE META"))&gt;1,"100%",IF(F47="","ESPECÍFICAR TIPO DE META",_xlfn.IFNA(_xlfn.IFS(SUM(I47:L47)=0,0%,SUM(I47:L47)&gt;0.001,(_xlfn.IFS(F47="INCREMENTO",SUM(I47:L47)/H47,F47="MANTENIMIENTO",SUM(I47:L47)/(H47*Tabla2[[#This Row],[N.X]])))),"ESPECÍFICAR TIPO DE META")))</f>
        <v>0</v>
      </c>
      <c r="AF47" s="299">
        <f>'MIPG INSTITUCIONAL'!N53</f>
        <v>0</v>
      </c>
      <c r="AG47" s="293">
        <f>'MIPG INSTITUCIONAL'!O53</f>
        <v>0</v>
      </c>
      <c r="AH47" s="302" t="str">
        <f>'MIPG INSTITUCIONAL'!P53</f>
        <v xml:space="preserve">Coordinadora de Talento Humano </v>
      </c>
      <c r="AI47" s="88" t="str">
        <f>'MIPG INSTITUCIONAL'!P53</f>
        <v xml:space="preserve">Coordinadora de Talento Humano </v>
      </c>
    </row>
    <row r="48" spans="2:35" s="25" customFormat="1" ht="51" customHeight="1" thickBot="1" x14ac:dyDescent="0.3">
      <c r="B48" s="108" t="s">
        <v>91</v>
      </c>
      <c r="C48" s="111" t="s">
        <v>93</v>
      </c>
      <c r="D48" s="154" t="str">
        <f>'MIPG INSTITUCIONAL'!F54</f>
        <v>Realizar la actualización de los procesos de la entidad, incluyendo los objetivos de cada proceso, el alcance, el responsable, las actividades clave y los riesgos asociados, así como definir los controles para la evaluación integral de cada uno de los procesos.</v>
      </c>
      <c r="E48" s="109" t="str">
        <f>'MIPG INSTITUCIONAL'!G54</f>
        <v>Procesos de la entidad actualizados.</v>
      </c>
      <c r="F48" s="110" t="s">
        <v>87</v>
      </c>
      <c r="G48" s="240">
        <f t="shared" si="0"/>
        <v>1</v>
      </c>
      <c r="H48" s="253">
        <f>'MIPG INSTITUCIONAL'!H54</f>
        <v>1</v>
      </c>
      <c r="I48" s="123">
        <f>'MIPG INSTITUCIONAL'!I54</f>
        <v>0</v>
      </c>
      <c r="J48" s="271">
        <f>'MIPG INSTITUCIONAL'!J54</f>
        <v>0</v>
      </c>
      <c r="K48" s="271">
        <f>'MIPG INSTITUCIONAL'!K54</f>
        <v>0</v>
      </c>
      <c r="L48" s="272">
        <f>'MIPG INSTITUCIONAL'!L54</f>
        <v>0</v>
      </c>
      <c r="M48" s="85"/>
      <c r="N48" s="86"/>
      <c r="O48" s="86"/>
      <c r="P48" s="285">
        <v>1</v>
      </c>
      <c r="Q48" s="280" t="str">
        <f t="shared" si="1"/>
        <v>SI</v>
      </c>
      <c r="R48" s="115">
        <f>'MIPG INSTITUCIONAL'!Q54</f>
        <v>0</v>
      </c>
      <c r="S48" s="116">
        <f>'MIPG INSTITUCIONAL'!R54</f>
        <v>0</v>
      </c>
      <c r="T48" s="116">
        <f>'MIPG INSTITUCIONAL'!S54</f>
        <v>0</v>
      </c>
      <c r="U48" s="117" t="str">
        <f>'MIPG INSTITUCIONAL'!T54</f>
        <v>x</v>
      </c>
      <c r="V48" s="104" t="str">
        <f t="shared" si="2"/>
        <v>4</v>
      </c>
      <c r="W48" s="104" t="str">
        <f t="shared" si="3"/>
        <v>4</v>
      </c>
      <c r="X48" s="104" t="str">
        <f t="shared" si="4"/>
        <v>4</v>
      </c>
      <c r="Y48" s="104" t="str">
        <f t="shared" si="5"/>
        <v>3</v>
      </c>
      <c r="Z48" s="105" t="str">
        <f>IF((IF(Tabla2[[#This Row],[Calculo1 ]]="1",_xlfn.IFS(W48="1",IF((J48/H48)&gt;100%,100%,J48/H48),W48="2",IF((J48/N48)&gt;100%,100%,J48/N48),W48="3","0%",W48="4","0")+Tabla2[[#This Row],[ III TRIM 20217]],_xlfn.IFS(W48="1",IF((J48/H48)&gt;100%,100%,J48/H48),W48="2",IF((J48/N48)&gt;100%,100%,J48/N48),W48="3","0%",W48="4","")))=100%,100%,(IF(Tabla2[[#This Row],[Calculo1 ]]="1",_xlfn.IFS(W48="1",IF((J48/H48)&gt;100%,100%,J48/H48),W48="2",IF((J48/N48)&gt;100%,100%,J48/N48),W48="3","0%",W48="4","0")+Tabla2[[#This Row],[ III TRIM 20217]],_xlfn.IFS(W48="1",IF((J48/H48)&gt;100%,100%,J48/H48),W48="2",IF((J48/N48)&gt;100%,100%,J48/N48),W48="3","0%",W48="4",""))))</f>
        <v/>
      </c>
      <c r="AA48" s="118" t="str">
        <f t="shared" si="6"/>
        <v/>
      </c>
      <c r="AB48" s="119" t="str">
        <f>_xlfn.IFNA(INDEX(Hoja1!$C$3:$C$230,MATCH(Tabla2[[#This Row],[Calculo5]],Hoja1!$B$3:$B$230,0)),"")</f>
        <v/>
      </c>
      <c r="AC48" s="119" t="str">
        <f t="shared" si="7"/>
        <v/>
      </c>
      <c r="AD48" s="121" t="str">
        <f t="shared" si="8"/>
        <v>0%</v>
      </c>
      <c r="AE48" s="296">
        <f>IF(IF(F48="","ESPECÍFICAR TIPO DE META",_xlfn.IFNA(_xlfn.IFS(SUM(I48:L48)=0,0%,SUM(I48:L48)&gt;0.001,(_xlfn.IFS(F48="INCREMENTO",SUM(I48:L48)/H48,F48="MANTENIMIENTO",SUM(I48:L48)/(H48*Tabla2[[#This Row],[N.X]])))),"ESPECÍFICAR TIPO DE META"))&gt;1,"100%",IF(F48="","ESPECÍFICAR TIPO DE META",_xlfn.IFNA(_xlfn.IFS(SUM(I48:L48)=0,0%,SUM(I48:L48)&gt;0.001,(_xlfn.IFS(F48="INCREMENTO",SUM(I48:L48)/H48,F48="MANTENIMIENTO",SUM(I48:L48)/(H48*Tabla2[[#This Row],[N.X]])))),"ESPECÍFICAR TIPO DE META")))</f>
        <v>0</v>
      </c>
      <c r="AF48" s="299">
        <f>'MIPG INSTITUCIONAL'!N54</f>
        <v>0</v>
      </c>
      <c r="AG48" s="293">
        <f>'MIPG INSTITUCIONAL'!O54</f>
        <v>0</v>
      </c>
      <c r="AH48" s="302" t="str">
        <f>'MIPG INSTITUCIONAL'!P54</f>
        <v>Jefe Oficina Asesora de Planeación 
Asesora de Calidad.</v>
      </c>
      <c r="AI48" s="88" t="str">
        <f>'MIPG INSTITUCIONAL'!P54</f>
        <v>Jefe Oficina Asesora de Planeación 
Asesora de Calidad.</v>
      </c>
    </row>
    <row r="49" spans="2:35" s="25" customFormat="1" ht="51" customHeight="1" thickBot="1" x14ac:dyDescent="0.3">
      <c r="B49" s="108" t="s">
        <v>91</v>
      </c>
      <c r="C49" s="111" t="s">
        <v>93</v>
      </c>
      <c r="D49" s="154" t="str">
        <f>'MIPG INSTITUCIONAL'!F55</f>
        <v>Realizar procesos de socialización en los principales comités y con las diferentes áreas de la entidad de las sugerencias, expectativas, quejas, peticiones, reclamos y denuncias de la ciudadanía, así como las sugerencias resultantes de los procesos de rendiciones de cuentas, para ser incluidas como mejoramientos dentro de cada uno de los procesos y procedimientos de la entidad.</v>
      </c>
      <c r="E49" s="109" t="str">
        <f>'MIPG INSTITUCIONAL'!G55</f>
        <v>Socializaciones de PQRD realizadas.</v>
      </c>
      <c r="F49" s="110" t="s">
        <v>87</v>
      </c>
      <c r="G49" s="240">
        <f t="shared" si="0"/>
        <v>4</v>
      </c>
      <c r="H49" s="254">
        <f>'MIPG INSTITUCIONAL'!H55</f>
        <v>4</v>
      </c>
      <c r="I49" s="124">
        <f>'MIPG INSTITUCIONAL'!I55</f>
        <v>0</v>
      </c>
      <c r="J49" s="267">
        <f>'MIPG INSTITUCIONAL'!J55</f>
        <v>1</v>
      </c>
      <c r="K49" s="267">
        <f>'MIPG INSTITUCIONAL'!K55</f>
        <v>0</v>
      </c>
      <c r="L49" s="268">
        <f>'MIPG INSTITUCIONAL'!L55</f>
        <v>0</v>
      </c>
      <c r="M49" s="113">
        <v>1</v>
      </c>
      <c r="N49" s="114">
        <v>1</v>
      </c>
      <c r="O49" s="114">
        <v>1</v>
      </c>
      <c r="P49" s="283">
        <v>1</v>
      </c>
      <c r="Q49" s="280" t="str">
        <f t="shared" si="1"/>
        <v>SI</v>
      </c>
      <c r="R49" s="115" t="str">
        <f>'MIPG INSTITUCIONAL'!Q55</f>
        <v>x</v>
      </c>
      <c r="S49" s="116" t="str">
        <f>'MIPG INSTITUCIONAL'!R55</f>
        <v>x</v>
      </c>
      <c r="T49" s="116" t="str">
        <f>'MIPG INSTITUCIONAL'!S55</f>
        <v>x</v>
      </c>
      <c r="U49" s="117" t="str">
        <f>'MIPG INSTITUCIONAL'!T55</f>
        <v>x</v>
      </c>
      <c r="V49" s="104" t="str">
        <f t="shared" si="2"/>
        <v>3</v>
      </c>
      <c r="W49" s="104" t="str">
        <f t="shared" si="3"/>
        <v>2</v>
      </c>
      <c r="X49" s="104" t="str">
        <f t="shared" si="4"/>
        <v>3</v>
      </c>
      <c r="Y49" s="104" t="str">
        <f t="shared" si="5"/>
        <v>3</v>
      </c>
      <c r="Z49" s="105">
        <f>IF((IF(Tabla2[[#This Row],[Calculo1 ]]="1",_xlfn.IFS(W49="1",IF((J49/H49)&gt;100%,100%,J49/H49),W49="2",IF((J49/N49)&gt;100%,100%,J49/N49),W49="3","0%",W49="4","0")+Tabla2[[#This Row],[ III TRIM 20217]],_xlfn.IFS(W49="1",IF((J49/H49)&gt;100%,100%,J49/H49),W49="2",IF((J49/N49)&gt;100%,100%,J49/N49),W49="3","0%",W49="4","")))=100%,100%,(IF(Tabla2[[#This Row],[Calculo1 ]]="1",_xlfn.IFS(W49="1",IF((J49/H49)&gt;100%,100%,J49/H49),W49="2",IF((J49/N49)&gt;100%,100%,J49/N49),W49="3","0%",W49="4","0")+Tabla2[[#This Row],[ III TRIM 20217]],_xlfn.IFS(W49="1",IF((J49/H49)&gt;100%,100%,J49/H49),W49="2",IF((J49/N49)&gt;100%,100%,J49/N49),W49="3","0%",W49="4",""))))</f>
        <v>1</v>
      </c>
      <c r="AA49" s="118" t="str">
        <f t="shared" si="6"/>
        <v>0%</v>
      </c>
      <c r="AB49" s="119">
        <f>_xlfn.IFNA(INDEX(Hoja1!$C$3:$C$230,MATCH(Tabla2[[#This Row],[Calculo5]],Hoja1!$B$3:$B$230,0)),"")</f>
        <v>1</v>
      </c>
      <c r="AC49" s="119" t="str">
        <f t="shared" si="7"/>
        <v>0%</v>
      </c>
      <c r="AD49" s="121" t="str">
        <f t="shared" si="8"/>
        <v>0%</v>
      </c>
      <c r="AE49" s="296">
        <f>IF(IF(F49="","ESPECÍFICAR TIPO DE META",_xlfn.IFNA(_xlfn.IFS(SUM(I49:L49)=0,0%,SUM(I49:L49)&gt;0.001,(_xlfn.IFS(F49="INCREMENTO",SUM(I49:L49)/H49,F49="MANTENIMIENTO",SUM(I49:L49)/(H49*Tabla2[[#This Row],[N.X]])))),"ESPECÍFICAR TIPO DE META"))&gt;1,"100%",IF(F49="","ESPECÍFICAR TIPO DE META",_xlfn.IFNA(_xlfn.IFS(SUM(I49:L49)=0,0%,SUM(I49:L49)&gt;0.001,(_xlfn.IFS(F49="INCREMENTO",SUM(I49:L49)/H49,F49="MANTENIMIENTO",SUM(I49:L49)/(H49*Tabla2[[#This Row],[N.X]])))),"ESPECÍFICAR TIPO DE META")))</f>
        <v>0.25</v>
      </c>
      <c r="AF49" s="299">
        <f>'MIPG INSTITUCIONAL'!N55</f>
        <v>0</v>
      </c>
      <c r="AG49" s="293">
        <f>'MIPG INSTITUCIONAL'!O55</f>
        <v>0</v>
      </c>
      <c r="AH49" s="302" t="str">
        <f>'MIPG INSTITUCIONAL'!P55</f>
        <v xml:space="preserve">Jefe Oficina Asesora de Planeación </v>
      </c>
      <c r="AI49" s="88" t="str">
        <f>'MIPG INSTITUCIONAL'!P55</f>
        <v xml:space="preserve">Jefe Oficina Asesora de Planeación </v>
      </c>
    </row>
    <row r="50" spans="2:35" s="25" customFormat="1" ht="51" customHeight="1" thickBot="1" x14ac:dyDescent="0.3">
      <c r="B50" s="108" t="s">
        <v>91</v>
      </c>
      <c r="C50" s="111" t="s">
        <v>93</v>
      </c>
      <c r="D50" s="154" t="str">
        <f>'MIPG INSTITUCIONAL'!F56</f>
        <v>Realizar un proceso de verificación y evaluación de los bienes de la entidad para elaborar un plan estratégico de mantenimiento preventivo y correctivo, donde se discriminen los bienes de la entidad y la necesidad de inversión de recursos físicos y de personal.</v>
      </c>
      <c r="E50" s="109" t="str">
        <f>'MIPG INSTITUCIONAL'!G56</f>
        <v>Plan estratégico de mantenimiento de los bienes preventivo y correctivo elaborado.</v>
      </c>
      <c r="F50" s="110" t="s">
        <v>87</v>
      </c>
      <c r="G50" s="240">
        <f t="shared" si="0"/>
        <v>1</v>
      </c>
      <c r="H50" s="252">
        <f>'MIPG INSTITUCIONAL'!H56</f>
        <v>1</v>
      </c>
      <c r="I50" s="124">
        <f>'MIPG INSTITUCIONAL'!I56</f>
        <v>0</v>
      </c>
      <c r="J50" s="267">
        <f>'MIPG INSTITUCIONAL'!J56</f>
        <v>0</v>
      </c>
      <c r="K50" s="267">
        <f>'MIPG INSTITUCIONAL'!K56</f>
        <v>0</v>
      </c>
      <c r="L50" s="268">
        <f>'MIPG INSTITUCIONAL'!L56</f>
        <v>0</v>
      </c>
      <c r="M50" s="113"/>
      <c r="N50" s="114"/>
      <c r="O50" s="114">
        <v>1</v>
      </c>
      <c r="P50" s="283"/>
      <c r="Q50" s="280" t="str">
        <f t="shared" si="1"/>
        <v>SI</v>
      </c>
      <c r="R50" s="115">
        <f>'MIPG INSTITUCIONAL'!Q56</f>
        <v>0</v>
      </c>
      <c r="S50" s="116">
        <f>'MIPG INSTITUCIONAL'!R56</f>
        <v>0</v>
      </c>
      <c r="T50" s="116" t="str">
        <f>'MIPG INSTITUCIONAL'!S56</f>
        <v>x</v>
      </c>
      <c r="U50" s="117">
        <f>'MIPG INSTITUCIONAL'!T56</f>
        <v>0</v>
      </c>
      <c r="V50" s="104" t="str">
        <f t="shared" si="2"/>
        <v>4</v>
      </c>
      <c r="W50" s="104" t="str">
        <f t="shared" si="3"/>
        <v>4</v>
      </c>
      <c r="X50" s="104" t="str">
        <f t="shared" si="4"/>
        <v>3</v>
      </c>
      <c r="Y50" s="104" t="str">
        <f t="shared" si="5"/>
        <v>4</v>
      </c>
      <c r="Z50" s="105" t="str">
        <f>IF((IF(Tabla2[[#This Row],[Calculo1 ]]="1",_xlfn.IFS(W50="1",IF((J50/H50)&gt;100%,100%,J50/H50),W50="2",IF((J50/N50)&gt;100%,100%,J50/N50),W50="3","0%",W50="4","0")+Tabla2[[#This Row],[ III TRIM 20217]],_xlfn.IFS(W50="1",IF((J50/H50)&gt;100%,100%,J50/H50),W50="2",IF((J50/N50)&gt;100%,100%,J50/N50),W50="3","0%",W50="4","")))=100%,100%,(IF(Tabla2[[#This Row],[Calculo1 ]]="1",_xlfn.IFS(W50="1",IF((J50/H50)&gt;100%,100%,J50/H50),W50="2",IF((J50/N50)&gt;100%,100%,J50/N50),W50="3","0%",W50="4","0")+Tabla2[[#This Row],[ III TRIM 20217]],_xlfn.IFS(W50="1",IF((J50/H50)&gt;100%,100%,J50/H50),W50="2",IF((J50/N50)&gt;100%,100%,J50/N50),W50="3","0%",W50="4",""))))</f>
        <v/>
      </c>
      <c r="AA50" s="118" t="str">
        <f t="shared" si="6"/>
        <v/>
      </c>
      <c r="AB50" s="119" t="str">
        <f>_xlfn.IFNA(INDEX(Hoja1!$C$3:$C$230,MATCH(Tabla2[[#This Row],[Calculo5]],Hoja1!$B$3:$B$230,0)),"")</f>
        <v/>
      </c>
      <c r="AC50" s="119" t="str">
        <f t="shared" si="7"/>
        <v>0%</v>
      </c>
      <c r="AD50" s="121" t="str">
        <f t="shared" si="8"/>
        <v/>
      </c>
      <c r="AE50" s="296">
        <f>IF(IF(F50="","ESPECÍFICAR TIPO DE META",_xlfn.IFNA(_xlfn.IFS(SUM(I50:L50)=0,0%,SUM(I50:L50)&gt;0.001,(_xlfn.IFS(F50="INCREMENTO",SUM(I50:L50)/H50,F50="MANTENIMIENTO",SUM(I50:L50)/(H50*Tabla2[[#This Row],[N.X]])))),"ESPECÍFICAR TIPO DE META"))&gt;1,"100%",IF(F50="","ESPECÍFICAR TIPO DE META",_xlfn.IFNA(_xlfn.IFS(SUM(I50:L50)=0,0%,SUM(I50:L50)&gt;0.001,(_xlfn.IFS(F50="INCREMENTO",SUM(I50:L50)/H50,F50="MANTENIMIENTO",SUM(I50:L50)/(H50*Tabla2[[#This Row],[N.X]])))),"ESPECÍFICAR TIPO DE META")))</f>
        <v>0</v>
      </c>
      <c r="AF50" s="299">
        <f>'MIPG INSTITUCIONAL'!N56</f>
        <v>0</v>
      </c>
      <c r="AG50" s="293">
        <f>'MIPG INSTITUCIONAL'!O56</f>
        <v>0</v>
      </c>
      <c r="AH50" s="302" t="str">
        <f>'MIPG INSTITUCIONAL'!P56</f>
        <v>Secretaria General</v>
      </c>
      <c r="AI50" s="88" t="str">
        <f>'MIPG INSTITUCIONAL'!P56</f>
        <v>Secretaria General</v>
      </c>
    </row>
    <row r="51" spans="2:35" s="25" customFormat="1" ht="51" customHeight="1" thickBot="1" x14ac:dyDescent="0.3">
      <c r="B51" s="108" t="s">
        <v>91</v>
      </c>
      <c r="C51" s="111" t="s">
        <v>93</v>
      </c>
      <c r="D51" s="154" t="str">
        <f>'MIPG INSTITUCIONAL'!F57</f>
        <v>Establecer la política o lineamientos para el uso de bienes con material reciclado.</v>
      </c>
      <c r="E51" s="109" t="str">
        <f>'MIPG INSTITUCIONAL'!G57</f>
        <v>Política para el uso de bienes con material reciclado elaborada.</v>
      </c>
      <c r="F51" s="110" t="s">
        <v>87</v>
      </c>
      <c r="G51" s="240">
        <f t="shared" si="0"/>
        <v>1</v>
      </c>
      <c r="H51" s="252">
        <f>'MIPG INSTITUCIONAL'!H57</f>
        <v>1</v>
      </c>
      <c r="I51" s="270">
        <f>'MIPG INSTITUCIONAL'!I57</f>
        <v>0</v>
      </c>
      <c r="J51" s="267">
        <f>'MIPG INSTITUCIONAL'!J57</f>
        <v>0</v>
      </c>
      <c r="K51" s="267">
        <f>'MIPG INSTITUCIONAL'!K57</f>
        <v>0</v>
      </c>
      <c r="L51" s="268">
        <f>'MIPG INSTITUCIONAL'!L57</f>
        <v>0</v>
      </c>
      <c r="M51" s="231"/>
      <c r="N51" s="232"/>
      <c r="O51" s="232">
        <v>1</v>
      </c>
      <c r="P51" s="284"/>
      <c r="Q51" s="280" t="str">
        <f t="shared" si="1"/>
        <v>SI</v>
      </c>
      <c r="R51" s="115">
        <f>'MIPG INSTITUCIONAL'!Q57</f>
        <v>0</v>
      </c>
      <c r="S51" s="116">
        <f>'MIPG INSTITUCIONAL'!R57</f>
        <v>0</v>
      </c>
      <c r="T51" s="116" t="str">
        <f>'MIPG INSTITUCIONAL'!S57</f>
        <v>x</v>
      </c>
      <c r="U51" s="117">
        <f>'MIPG INSTITUCIONAL'!T57</f>
        <v>0</v>
      </c>
      <c r="V51" s="104" t="str">
        <f t="shared" si="2"/>
        <v>4</v>
      </c>
      <c r="W51" s="104" t="str">
        <f t="shared" si="3"/>
        <v>4</v>
      </c>
      <c r="X51" s="104" t="str">
        <f t="shared" si="4"/>
        <v>3</v>
      </c>
      <c r="Y51" s="104" t="str">
        <f t="shared" si="5"/>
        <v>4</v>
      </c>
      <c r="Z51" s="105" t="str">
        <f>IF((IF(Tabla2[[#This Row],[Calculo1 ]]="1",_xlfn.IFS(W51="1",IF((J51/H51)&gt;100%,100%,J51/H51),W51="2",IF((J51/N51)&gt;100%,100%,J51/N51),W51="3","0%",W51="4","0")+Tabla2[[#This Row],[ III TRIM 20217]],_xlfn.IFS(W51="1",IF((J51/H51)&gt;100%,100%,J51/H51),W51="2",IF((J51/N51)&gt;100%,100%,J51/N51),W51="3","0%",W51="4","")))=100%,100%,(IF(Tabla2[[#This Row],[Calculo1 ]]="1",_xlfn.IFS(W51="1",IF((J51/H51)&gt;100%,100%,J51/H51),W51="2",IF((J51/N51)&gt;100%,100%,J51/N51),W51="3","0%",W51="4","0")+Tabla2[[#This Row],[ III TRIM 20217]],_xlfn.IFS(W51="1",IF((J51/H51)&gt;100%,100%,J51/H51),W51="2",IF((J51/N51)&gt;100%,100%,J51/N51),W51="3","0%",W51="4",""))))</f>
        <v/>
      </c>
      <c r="AA51" s="118" t="str">
        <f t="shared" si="6"/>
        <v/>
      </c>
      <c r="AB51" s="119" t="str">
        <f>_xlfn.IFNA(INDEX(Hoja1!$C$3:$C$230,MATCH(Tabla2[[#This Row],[Calculo5]],Hoja1!$B$3:$B$230,0)),"")</f>
        <v/>
      </c>
      <c r="AC51" s="119" t="str">
        <f t="shared" si="7"/>
        <v>0%</v>
      </c>
      <c r="AD51" s="121" t="str">
        <f t="shared" si="8"/>
        <v/>
      </c>
      <c r="AE51" s="296">
        <f>IF(IF(F51="","ESPECÍFICAR TIPO DE META",_xlfn.IFNA(_xlfn.IFS(SUM(I51:L51)=0,0%,SUM(I51:L51)&gt;0.001,(_xlfn.IFS(F51="INCREMENTO",SUM(I51:L51)/H51,F51="MANTENIMIENTO",SUM(I51:L51)/(H51*Tabla2[[#This Row],[N.X]])))),"ESPECÍFICAR TIPO DE META"))&gt;1,"100%",IF(F51="","ESPECÍFICAR TIPO DE META",_xlfn.IFNA(_xlfn.IFS(SUM(I51:L51)=0,0%,SUM(I51:L51)&gt;0.001,(_xlfn.IFS(F51="INCREMENTO",SUM(I51:L51)/H51,F51="MANTENIMIENTO",SUM(I51:L51)/(H51*Tabla2[[#This Row],[N.X]])))),"ESPECÍFICAR TIPO DE META")))</f>
        <v>0</v>
      </c>
      <c r="AF51" s="299">
        <f>'MIPG INSTITUCIONAL'!N57</f>
        <v>0</v>
      </c>
      <c r="AG51" s="293">
        <f>'MIPG INSTITUCIONAL'!O57</f>
        <v>0</v>
      </c>
      <c r="AH51" s="302" t="str">
        <f>'MIPG INSTITUCIONAL'!P57</f>
        <v>Asesora de Calidad.</v>
      </c>
      <c r="AI51" s="88" t="str">
        <f>'MIPG INSTITUCIONAL'!P57</f>
        <v>Asesora de Calidad.</v>
      </c>
    </row>
    <row r="52" spans="2:35" s="25" customFormat="1" ht="78.95" customHeight="1" thickBot="1" x14ac:dyDescent="0.3">
      <c r="B52" s="108" t="s">
        <v>91</v>
      </c>
      <c r="C52" s="111" t="s">
        <v>93</v>
      </c>
      <c r="D52" s="154" t="str">
        <f>'MIPG INSTITUCIONAL'!F58</f>
        <v>Investigar que herramientas existen en el mercado para evaluar una técnica de analítica de Datos (diagnóstica, predictiva y prescriptiva) y entender los hechos o fenómenos presentados en la entidad.</v>
      </c>
      <c r="E52" s="109" t="str">
        <f>'MIPG INSTITUCIONAL'!G58</f>
        <v>Documento donde se despliegue una serie de herramientas posibles para realizar el análisis de datos y entender hechos o fenómenos presentados en la entidad.</v>
      </c>
      <c r="F52" s="110" t="s">
        <v>87</v>
      </c>
      <c r="G52" s="240">
        <f t="shared" si="0"/>
        <v>1</v>
      </c>
      <c r="H52" s="252">
        <f>'MIPG INSTITUCIONAL'!H58</f>
        <v>1</v>
      </c>
      <c r="I52" s="124">
        <f>'MIPG INSTITUCIONAL'!I58</f>
        <v>0</v>
      </c>
      <c r="J52" s="267">
        <f>'MIPG INSTITUCIONAL'!J58</f>
        <v>0</v>
      </c>
      <c r="K52" s="267">
        <f>'MIPG INSTITUCIONAL'!K58</f>
        <v>0</v>
      </c>
      <c r="L52" s="268">
        <f>'MIPG INSTITUCIONAL'!L58</f>
        <v>0</v>
      </c>
      <c r="M52" s="113"/>
      <c r="N52" s="114"/>
      <c r="O52" s="114">
        <v>1</v>
      </c>
      <c r="P52" s="283"/>
      <c r="Q52" s="280" t="str">
        <f t="shared" si="1"/>
        <v>SI</v>
      </c>
      <c r="R52" s="115">
        <f>'MIPG INSTITUCIONAL'!Q58</f>
        <v>0</v>
      </c>
      <c r="S52" s="116">
        <f>'MIPG INSTITUCIONAL'!R58</f>
        <v>0</v>
      </c>
      <c r="T52" s="116" t="str">
        <f>'MIPG INSTITUCIONAL'!S58</f>
        <v>x</v>
      </c>
      <c r="U52" s="117">
        <f>'MIPG INSTITUCIONAL'!T58</f>
        <v>0</v>
      </c>
      <c r="V52" s="104" t="str">
        <f t="shared" si="2"/>
        <v>4</v>
      </c>
      <c r="W52" s="104" t="str">
        <f t="shared" si="3"/>
        <v>4</v>
      </c>
      <c r="X52" s="104" t="str">
        <f t="shared" si="4"/>
        <v>3</v>
      </c>
      <c r="Y52" s="104" t="str">
        <f t="shared" si="5"/>
        <v>4</v>
      </c>
      <c r="Z52" s="105" t="str">
        <f>IF((IF(Tabla2[[#This Row],[Calculo1 ]]="1",_xlfn.IFS(W52="1",IF((J52/H52)&gt;100%,100%,J52/H52),W52="2",IF((J52/N52)&gt;100%,100%,J52/N52),W52="3","0%",W52="4","0")+Tabla2[[#This Row],[ III TRIM 20217]],_xlfn.IFS(W52="1",IF((J52/H52)&gt;100%,100%,J52/H52),W52="2",IF((J52/N52)&gt;100%,100%,J52/N52),W52="3","0%",W52="4","")))=100%,100%,(IF(Tabla2[[#This Row],[Calculo1 ]]="1",_xlfn.IFS(W52="1",IF((J52/H52)&gt;100%,100%,J52/H52),W52="2",IF((J52/N52)&gt;100%,100%,J52/N52),W52="3","0%",W52="4","0")+Tabla2[[#This Row],[ III TRIM 20217]],_xlfn.IFS(W52="1",IF((J52/H52)&gt;100%,100%,J52/H52),W52="2",IF((J52/N52)&gt;100%,100%,J52/N52),W52="3","0%",W52="4",""))))</f>
        <v/>
      </c>
      <c r="AA52" s="118" t="str">
        <f t="shared" si="6"/>
        <v/>
      </c>
      <c r="AB52" s="119" t="str">
        <f>_xlfn.IFNA(INDEX(Hoja1!$C$3:$C$230,MATCH(Tabla2[[#This Row],[Calculo5]],Hoja1!$B$3:$B$230,0)),"")</f>
        <v/>
      </c>
      <c r="AC52" s="119" t="str">
        <f t="shared" si="7"/>
        <v>0%</v>
      </c>
      <c r="AD52" s="121" t="str">
        <f t="shared" si="8"/>
        <v/>
      </c>
      <c r="AE52" s="296">
        <f>IF(IF(F52="","ESPECÍFICAR TIPO DE META",_xlfn.IFNA(_xlfn.IFS(SUM(I52:L52)=0,0%,SUM(I52:L52)&gt;0.001,(_xlfn.IFS(F52="INCREMENTO",SUM(I52:L52)/H52,F52="MANTENIMIENTO",SUM(I52:L52)/(H52*Tabla2[[#This Row],[N.X]])))),"ESPECÍFICAR TIPO DE META"))&gt;1,"100%",IF(F52="","ESPECÍFICAR TIPO DE META",_xlfn.IFNA(_xlfn.IFS(SUM(I52:L52)=0,0%,SUM(I52:L52)&gt;0.001,(_xlfn.IFS(F52="INCREMENTO",SUM(I52:L52)/H52,F52="MANTENIMIENTO",SUM(I52:L52)/(H52*Tabla2[[#This Row],[N.X]])))),"ESPECÍFICAR TIPO DE META")))</f>
        <v>0</v>
      </c>
      <c r="AF52" s="299">
        <f>'MIPG INSTITUCIONAL'!N58</f>
        <v>0</v>
      </c>
      <c r="AG52" s="293">
        <f>'MIPG INSTITUCIONAL'!O58</f>
        <v>0</v>
      </c>
      <c r="AH52" s="302" t="str">
        <f>'MIPG INSTITUCIONAL'!P58</f>
        <v>Jefe Oficina Asesora de Sistemas.</v>
      </c>
      <c r="AI52" s="88" t="str">
        <f>'MIPG INSTITUCIONAL'!P58</f>
        <v>Jefe Oficina Asesora de Sistemas.</v>
      </c>
    </row>
    <row r="53" spans="2:35" s="25" customFormat="1" ht="51" customHeight="1" thickBot="1" x14ac:dyDescent="0.3">
      <c r="B53" s="108" t="s">
        <v>91</v>
      </c>
      <c r="C53" s="111" t="s">
        <v>93</v>
      </c>
      <c r="D53" s="154" t="str">
        <f>'MIPG INSTITUCIONAL'!F59</f>
        <v>Actualizar de manera constante la página web de la Dirección de Tránsito de Bucaramanga, atendiendo los requerimientos específicos de la norma técnica de calidad NTC5854, haciendo énfasis en el contenido no textual, en las sugerencias significativas, características sensoriales, teclado, sin trampas para el foco del teclado, tiempo ajustable, poner en pausa, detener, ocultar, titulado de páginas, orden del foco, propósito de los enlaces (en contexto), idioma de la página, al recibir el foco, al recibir entradas, identificación de errores, etiquetas o instrucciones, procesamientos, nombre, función y valor.</v>
      </c>
      <c r="E53" s="109" t="str">
        <f>'MIPG INSTITUCIONAL'!G59</f>
        <v>Página web con cumplimiento de la norma NTC5854</v>
      </c>
      <c r="F53" s="110" t="s">
        <v>88</v>
      </c>
      <c r="G53" s="240">
        <f t="shared" si="0"/>
        <v>2</v>
      </c>
      <c r="H53" s="252">
        <f>'MIPG INSTITUCIONAL'!H59</f>
        <v>1</v>
      </c>
      <c r="I53" s="124">
        <f>'MIPG INSTITUCIONAL'!I59</f>
        <v>0</v>
      </c>
      <c r="J53" s="267">
        <f>'MIPG INSTITUCIONAL'!J59</f>
        <v>0</v>
      </c>
      <c r="K53" s="267">
        <f>'MIPG INSTITUCIONAL'!K59</f>
        <v>0</v>
      </c>
      <c r="L53" s="268">
        <f>'MIPG INSTITUCIONAL'!L59</f>
        <v>0</v>
      </c>
      <c r="M53" s="113"/>
      <c r="N53" s="114"/>
      <c r="O53" s="114">
        <v>1</v>
      </c>
      <c r="P53" s="283">
        <v>1</v>
      </c>
      <c r="Q53" s="280" t="str">
        <f t="shared" si="1"/>
        <v>SI</v>
      </c>
      <c r="R53" s="115">
        <f>'MIPG INSTITUCIONAL'!Q59</f>
        <v>0</v>
      </c>
      <c r="S53" s="116">
        <f>'MIPG INSTITUCIONAL'!R59</f>
        <v>0</v>
      </c>
      <c r="T53" s="116" t="str">
        <f>'MIPG INSTITUCIONAL'!S59</f>
        <v>x</v>
      </c>
      <c r="U53" s="117" t="str">
        <f>'MIPG INSTITUCIONAL'!T59</f>
        <v>x</v>
      </c>
      <c r="V53" s="104" t="str">
        <f t="shared" si="2"/>
        <v>4</v>
      </c>
      <c r="W53" s="104" t="str">
        <f t="shared" si="3"/>
        <v>4</v>
      </c>
      <c r="X53" s="104" t="str">
        <f t="shared" si="4"/>
        <v>3</v>
      </c>
      <c r="Y53" s="104" t="str">
        <f t="shared" si="5"/>
        <v>3</v>
      </c>
      <c r="Z53" s="105" t="str">
        <f>IF((IF(Tabla2[[#This Row],[Calculo1 ]]="1",_xlfn.IFS(W53="1",IF((J53/H53)&gt;100%,100%,J53/H53),W53="2",IF((J53/N53)&gt;100%,100%,J53/N53),W53="3","0%",W53="4","0")+Tabla2[[#This Row],[ III TRIM 20217]],_xlfn.IFS(W53="1",IF((J53/H53)&gt;100%,100%,J53/H53),W53="2",IF((J53/N53)&gt;100%,100%,J53/N53),W53="3","0%",W53="4","")))=100%,100%,(IF(Tabla2[[#This Row],[Calculo1 ]]="1",_xlfn.IFS(W53="1",IF((J53/H53)&gt;100%,100%,J53/H53),W53="2",IF((J53/N53)&gt;100%,100%,J53/N53),W53="3","0%",W53="4","0")+Tabla2[[#This Row],[ III TRIM 20217]],_xlfn.IFS(W53="1",IF((J53/H53)&gt;100%,100%,J53/H53),W53="2",IF((J53/N53)&gt;100%,100%,J53/N53),W53="3","0%",W53="4",""))))</f>
        <v/>
      </c>
      <c r="AA53" s="118" t="str">
        <f t="shared" si="6"/>
        <v/>
      </c>
      <c r="AB53" s="119" t="str">
        <f>_xlfn.IFNA(INDEX(Hoja1!$C$3:$C$230,MATCH(Tabla2[[#This Row],[Calculo5]],Hoja1!$B$3:$B$230,0)),"")</f>
        <v/>
      </c>
      <c r="AC53" s="119" t="str">
        <f t="shared" si="7"/>
        <v>0%</v>
      </c>
      <c r="AD53" s="121" t="str">
        <f t="shared" si="8"/>
        <v>0%</v>
      </c>
      <c r="AE53" s="296">
        <f>IF(IF(F53="","ESPECÍFICAR TIPO DE META",_xlfn.IFNA(_xlfn.IFS(SUM(I53:L53)=0,0%,SUM(I53:L53)&gt;0.001,(_xlfn.IFS(F53="INCREMENTO",SUM(I53:L53)/H53,F53="MANTENIMIENTO",SUM(I53:L53)/(H53*Tabla2[[#This Row],[N.X]])))),"ESPECÍFICAR TIPO DE META"))&gt;1,"100%",IF(F53="","ESPECÍFICAR TIPO DE META",_xlfn.IFNA(_xlfn.IFS(SUM(I53:L53)=0,0%,SUM(I53:L53)&gt;0.001,(_xlfn.IFS(F53="INCREMENTO",SUM(I53:L53)/H53,F53="MANTENIMIENTO",SUM(I53:L53)/(H53*Tabla2[[#This Row],[N.X]])))),"ESPECÍFICAR TIPO DE META")))</f>
        <v>0</v>
      </c>
      <c r="AF53" s="299">
        <f>'MIPG INSTITUCIONAL'!N59</f>
        <v>0</v>
      </c>
      <c r="AG53" s="293">
        <f>'MIPG INSTITUCIONAL'!O59</f>
        <v>0</v>
      </c>
      <c r="AH53" s="302" t="str">
        <f>'MIPG INSTITUCIONAL'!P59</f>
        <v>Jefe Oficina Asesora de Sistemas.</v>
      </c>
      <c r="AI53" s="88" t="str">
        <f>'MIPG INSTITUCIONAL'!P59</f>
        <v>Jefe Oficina Asesora de Sistemas.</v>
      </c>
    </row>
    <row r="54" spans="2:35" s="25" customFormat="1" ht="51" customHeight="1" thickBot="1" x14ac:dyDescent="0.3">
      <c r="B54" s="108" t="s">
        <v>91</v>
      </c>
      <c r="C54" s="111" t="s">
        <v>93</v>
      </c>
      <c r="D54" s="154" t="str">
        <f>'MIPG INSTITUCIONAL'!F60</f>
        <v>Actualizar de manera constante la página web de la Dirección de Tránsito de Bucaramanga, atendiendo los requerimientos específicos de la entidad, cumpliendo con todas las secciones establecidas por el criterio de usabilidad, haciendo énfasis en la Ruta de migas ( que permite conocer la ruta recorrida por el usuario), URL limpio ( URL generadas no tengas caracteres especiales), Navegación global consistente ( conservar el mismo diseño), enlaces bien formulados, no generar ventanas emergentes, uso adecuado de títulos y encabezados, no incluir vínculos, Justificación del texto, texto subrayado, contar con diferentes hojas de estilo para su correcta navegación, vínculos visitados, señalizar los campos obligatorios, garantizar la clara correspondencia y disponer de ejemplos en los campos de los formularios del sitio web.</v>
      </c>
      <c r="E54" s="109" t="str">
        <f>'MIPG INSTITUCIONAL'!G60</f>
        <v>Página web con cumplimiento al criterio de usabilidad.</v>
      </c>
      <c r="F54" s="110" t="s">
        <v>88</v>
      </c>
      <c r="G54" s="240">
        <f t="shared" si="0"/>
        <v>2</v>
      </c>
      <c r="H54" s="252">
        <f>'MIPG INSTITUCIONAL'!H60</f>
        <v>1</v>
      </c>
      <c r="I54" s="124">
        <f>'MIPG INSTITUCIONAL'!I60</f>
        <v>0</v>
      </c>
      <c r="J54" s="267">
        <f>'MIPG INSTITUCIONAL'!J60</f>
        <v>0</v>
      </c>
      <c r="K54" s="267">
        <f>'MIPG INSTITUCIONAL'!K60</f>
        <v>0</v>
      </c>
      <c r="L54" s="268">
        <f>'MIPG INSTITUCIONAL'!L60</f>
        <v>0</v>
      </c>
      <c r="M54" s="113"/>
      <c r="N54" s="114"/>
      <c r="O54" s="114">
        <v>1</v>
      </c>
      <c r="P54" s="283">
        <v>1</v>
      </c>
      <c r="Q54" s="280" t="str">
        <f t="shared" si="1"/>
        <v>SI</v>
      </c>
      <c r="R54" s="115">
        <f>'MIPG INSTITUCIONAL'!Q60</f>
        <v>0</v>
      </c>
      <c r="S54" s="116">
        <f>'MIPG INSTITUCIONAL'!R60</f>
        <v>0</v>
      </c>
      <c r="T54" s="116" t="str">
        <f>'MIPG INSTITUCIONAL'!S60</f>
        <v>x</v>
      </c>
      <c r="U54" s="117" t="str">
        <f>'MIPG INSTITUCIONAL'!T60</f>
        <v>x</v>
      </c>
      <c r="V54" s="104" t="str">
        <f t="shared" si="2"/>
        <v>4</v>
      </c>
      <c r="W54" s="104" t="str">
        <f t="shared" si="3"/>
        <v>4</v>
      </c>
      <c r="X54" s="104" t="str">
        <f t="shared" si="4"/>
        <v>3</v>
      </c>
      <c r="Y54" s="104" t="str">
        <f t="shared" si="5"/>
        <v>3</v>
      </c>
      <c r="Z54" s="105" t="str">
        <f>IF((IF(Tabla2[[#This Row],[Calculo1 ]]="1",_xlfn.IFS(W54="1",IF((J54/H54)&gt;100%,100%,J54/H54),W54="2",IF((J54/N54)&gt;100%,100%,J54/N54),W54="3","0%",W54="4","0")+Tabla2[[#This Row],[ III TRIM 20217]],_xlfn.IFS(W54="1",IF((J54/H54)&gt;100%,100%,J54/H54),W54="2",IF((J54/N54)&gt;100%,100%,J54/N54),W54="3","0%",W54="4","")))=100%,100%,(IF(Tabla2[[#This Row],[Calculo1 ]]="1",_xlfn.IFS(W54="1",IF((J54/H54)&gt;100%,100%,J54/H54),W54="2",IF((J54/N54)&gt;100%,100%,J54/N54),W54="3","0%",W54="4","0")+Tabla2[[#This Row],[ III TRIM 20217]],_xlfn.IFS(W54="1",IF((J54/H54)&gt;100%,100%,J54/H54),W54="2",IF((J54/N54)&gt;100%,100%,J54/N54),W54="3","0%",W54="4",""))))</f>
        <v/>
      </c>
      <c r="AA54" s="118" t="str">
        <f t="shared" si="6"/>
        <v/>
      </c>
      <c r="AB54" s="119" t="str">
        <f>_xlfn.IFNA(INDEX(Hoja1!$C$3:$C$230,MATCH(Tabla2[[#This Row],[Calculo5]],Hoja1!$B$3:$B$230,0)),"")</f>
        <v/>
      </c>
      <c r="AC54" s="119" t="str">
        <f t="shared" si="7"/>
        <v>0%</v>
      </c>
      <c r="AD54" s="121" t="str">
        <f t="shared" si="8"/>
        <v>0%</v>
      </c>
      <c r="AE54" s="296">
        <f>IF(IF(F54="","ESPECÍFICAR TIPO DE META",_xlfn.IFNA(_xlfn.IFS(SUM(I54:L54)=0,0%,SUM(I54:L54)&gt;0.001,(_xlfn.IFS(F54="INCREMENTO",SUM(I54:L54)/H54,F54="MANTENIMIENTO",SUM(I54:L54)/(H54*Tabla2[[#This Row],[N.X]])))),"ESPECÍFICAR TIPO DE META"))&gt;1,"100%",IF(F54="","ESPECÍFICAR TIPO DE META",_xlfn.IFNA(_xlfn.IFS(SUM(I54:L54)=0,0%,SUM(I54:L54)&gt;0.001,(_xlfn.IFS(F54="INCREMENTO",SUM(I54:L54)/H54,F54="MANTENIMIENTO",SUM(I54:L54)/(H54*Tabla2[[#This Row],[N.X]])))),"ESPECÍFICAR TIPO DE META")))</f>
        <v>0</v>
      </c>
      <c r="AF54" s="299">
        <f>'MIPG INSTITUCIONAL'!N60</f>
        <v>0</v>
      </c>
      <c r="AG54" s="293">
        <f>'MIPG INSTITUCIONAL'!O60</f>
        <v>0</v>
      </c>
      <c r="AH54" s="302" t="str">
        <f>'MIPG INSTITUCIONAL'!P60</f>
        <v>Jefe Oficina Asesora de Sistemas.</v>
      </c>
      <c r="AI54" s="88" t="str">
        <f>'MIPG INSTITUCIONAL'!P60</f>
        <v>Jefe Oficina Asesora de Sistemas.</v>
      </c>
    </row>
    <row r="55" spans="2:35" ht="68.45" customHeight="1" thickBot="1" x14ac:dyDescent="0.3">
      <c r="B55" s="108" t="s">
        <v>91</v>
      </c>
      <c r="C55" s="111" t="s">
        <v>94</v>
      </c>
      <c r="D55" s="154" t="str">
        <f>'MIPG INSTITUCIONAL'!F61</f>
        <v>Actualizar el Plan estratégico de tecnologías de la información (PETI) atendiendo a los requerimientos específicos tales como: incluyendo el portafolio o mapa de ruta, la proyección del presupuesto y un plan de comunicaciones.</v>
      </c>
      <c r="E55" s="109" t="str">
        <f>'MIPG INSTITUCIONAL'!G61</f>
        <v>Plan estratégico de Tecnologías de la Información (PETI) actualizado.</v>
      </c>
      <c r="F55" s="110" t="s">
        <v>87</v>
      </c>
      <c r="G55" s="243">
        <f t="shared" si="0"/>
        <v>1</v>
      </c>
      <c r="H55" s="252">
        <f>'MIPG INSTITUCIONAL'!H61</f>
        <v>1</v>
      </c>
      <c r="I55" s="124">
        <f>'MIPG INSTITUCIONAL'!I61</f>
        <v>0</v>
      </c>
      <c r="J55" s="267">
        <f>'MIPG INSTITUCIONAL'!J61</f>
        <v>0</v>
      </c>
      <c r="K55" s="267">
        <f>'MIPG INSTITUCIONAL'!K61</f>
        <v>0</v>
      </c>
      <c r="L55" s="268">
        <f>'MIPG INSTITUCIONAL'!L61</f>
        <v>0</v>
      </c>
      <c r="M55" s="113"/>
      <c r="N55" s="114"/>
      <c r="O55" s="114">
        <v>1</v>
      </c>
      <c r="P55" s="283"/>
      <c r="Q55" s="280" t="str">
        <f t="shared" si="1"/>
        <v>SI</v>
      </c>
      <c r="R55" s="115">
        <f>'MIPG INSTITUCIONAL'!Q61</f>
        <v>0</v>
      </c>
      <c r="S55" s="116">
        <f>'MIPG INSTITUCIONAL'!R61</f>
        <v>0</v>
      </c>
      <c r="T55" s="116" t="str">
        <f>'MIPG INSTITUCIONAL'!S61</f>
        <v>x</v>
      </c>
      <c r="U55" s="117">
        <f>'MIPG INSTITUCIONAL'!T61</f>
        <v>0</v>
      </c>
      <c r="V55" s="104" t="str">
        <f t="shared" si="2"/>
        <v>4</v>
      </c>
      <c r="W55" s="104" t="str">
        <f t="shared" si="3"/>
        <v>4</v>
      </c>
      <c r="X55" s="104" t="str">
        <f t="shared" si="4"/>
        <v>3</v>
      </c>
      <c r="Y55" s="104" t="str">
        <f t="shared" si="5"/>
        <v>4</v>
      </c>
      <c r="Z55" s="105" t="str">
        <f>IF((IF(Tabla2[[#This Row],[Calculo1 ]]="1",_xlfn.IFS(W55="1",IF((J55/H55)&gt;100%,100%,J55/H55),W55="2",IF((J55/N55)&gt;100%,100%,J55/N55),W55="3","0%",W55="4","0")+Tabla2[[#This Row],[ III TRIM 20217]],_xlfn.IFS(W55="1",IF((J55/H55)&gt;100%,100%,J55/H55),W55="2",IF((J55/N55)&gt;100%,100%,J55/N55),W55="3","0%",W55="4","")))=100%,100%,(IF(Tabla2[[#This Row],[Calculo1 ]]="1",_xlfn.IFS(W55="1",IF((J55/H55)&gt;100%,100%,J55/H55),W55="2",IF((J55/N55)&gt;100%,100%,J55/N55),W55="3","0%",W55="4","0")+Tabla2[[#This Row],[ III TRIM 20217]],_xlfn.IFS(W55="1",IF((J55/H55)&gt;100%,100%,J55/H55),W55="2",IF((J55/N55)&gt;100%,100%,J55/N55),W55="3","0%",W55="4",""))))</f>
        <v/>
      </c>
      <c r="AA55" s="118" t="str">
        <f t="shared" si="6"/>
        <v/>
      </c>
      <c r="AB55" s="119" t="str">
        <f>_xlfn.IFNA(INDEX(Hoja1!$C$3:$C$230,MATCH(Tabla2[[#This Row],[Calculo5]],Hoja1!$B$3:$B$230,0)),"")</f>
        <v/>
      </c>
      <c r="AC55" s="119" t="str">
        <f t="shared" si="7"/>
        <v>0%</v>
      </c>
      <c r="AD55" s="121" t="str">
        <f t="shared" si="8"/>
        <v/>
      </c>
      <c r="AE55" s="296">
        <f>IF(IF(F55="","ESPECÍFICAR TIPO DE META",_xlfn.IFNA(_xlfn.IFS(SUM(I55:L55)=0,0%,SUM(I55:L55)&gt;0.001,(_xlfn.IFS(F55="INCREMENTO",SUM(I55:L55)/H55,F55="MANTENIMIENTO",SUM(I55:L55)/(H55*Tabla2[[#This Row],[N.X]])))),"ESPECÍFICAR TIPO DE META"))&gt;1,"100%",IF(F55="","ESPECÍFICAR TIPO DE META",_xlfn.IFNA(_xlfn.IFS(SUM(I55:L55)=0,0%,SUM(I55:L55)&gt;0.001,(_xlfn.IFS(F55="INCREMENTO",SUM(I55:L55)/H55,F55="MANTENIMIENTO",SUM(I55:L55)/(H55*Tabla2[[#This Row],[N.X]])))),"ESPECÍFICAR TIPO DE META")))</f>
        <v>0</v>
      </c>
      <c r="AF55" s="299">
        <f>'MIPG INSTITUCIONAL'!N61</f>
        <v>0</v>
      </c>
      <c r="AG55" s="293">
        <f>'MIPG INSTITUCIONAL'!O61</f>
        <v>0</v>
      </c>
      <c r="AH55" s="302" t="str">
        <f>'MIPG INSTITUCIONAL'!P61</f>
        <v>Jefe Oficina Asesora de Sistemas.</v>
      </c>
      <c r="AI55" s="88" t="str">
        <f>'MIPG INSTITUCIONAL'!P61</f>
        <v>Jefe Oficina Asesora de Sistemas.</v>
      </c>
    </row>
    <row r="56" spans="2:35" ht="68.45" customHeight="1" thickBot="1" x14ac:dyDescent="0.3">
      <c r="B56" s="108" t="s">
        <v>91</v>
      </c>
      <c r="C56" s="111" t="s">
        <v>94</v>
      </c>
      <c r="D56" s="154" t="str">
        <f>'MIPG INSTITUCIONAL'!F62</f>
        <v>Realizar actualización de las vistas de información de la arquitectura para todas las fuentes.</v>
      </c>
      <c r="E56" s="109" t="str">
        <f>'MIPG INSTITUCIONAL'!G62</f>
        <v>Página Web de la Dirección de Tránsito de Bucaramanga actualizada</v>
      </c>
      <c r="F56" s="110" t="s">
        <v>87</v>
      </c>
      <c r="G56" s="243">
        <f t="shared" si="0"/>
        <v>1</v>
      </c>
      <c r="H56" s="254">
        <f>'MIPG INSTITUCIONAL'!H62</f>
        <v>1</v>
      </c>
      <c r="I56" s="124">
        <f>'MIPG INSTITUCIONAL'!I62</f>
        <v>0</v>
      </c>
      <c r="J56" s="267">
        <f>'MIPG INSTITUCIONAL'!J62</f>
        <v>1</v>
      </c>
      <c r="K56" s="267">
        <f>'MIPG INSTITUCIONAL'!K62</f>
        <v>0</v>
      </c>
      <c r="L56" s="268">
        <f>'MIPG INSTITUCIONAL'!L62</f>
        <v>0</v>
      </c>
      <c r="M56" s="113"/>
      <c r="N56" s="114">
        <v>1</v>
      </c>
      <c r="O56" s="114"/>
      <c r="P56" s="283"/>
      <c r="Q56" s="280" t="str">
        <f t="shared" si="1"/>
        <v>SI</v>
      </c>
      <c r="R56" s="115">
        <f>'MIPG INSTITUCIONAL'!Q62</f>
        <v>0</v>
      </c>
      <c r="S56" s="116" t="str">
        <f>'MIPG INSTITUCIONAL'!R62</f>
        <v>x</v>
      </c>
      <c r="T56" s="116">
        <f>'MIPG INSTITUCIONAL'!S62</f>
        <v>0</v>
      </c>
      <c r="U56" s="117">
        <f>'MIPG INSTITUCIONAL'!T62</f>
        <v>0</v>
      </c>
      <c r="V56" s="104" t="str">
        <f t="shared" si="2"/>
        <v>4</v>
      </c>
      <c r="W56" s="104" t="str">
        <f t="shared" si="3"/>
        <v>2</v>
      </c>
      <c r="X56" s="104" t="str">
        <f t="shared" si="4"/>
        <v>4</v>
      </c>
      <c r="Y56" s="104" t="str">
        <f t="shared" si="5"/>
        <v>4</v>
      </c>
      <c r="Z56" s="105">
        <f>IF((IF(Tabla2[[#This Row],[Calculo1 ]]="1",_xlfn.IFS(W56="1",IF((J56/H56)&gt;100%,100%,J56/H56),W56="2",IF((J56/N56)&gt;100%,100%,J56/N56),W56="3","0%",W56="4","0")+Tabla2[[#This Row],[ III TRIM 20217]],_xlfn.IFS(W56="1",IF((J56/H56)&gt;100%,100%,J56/H56),W56="2",IF((J56/N56)&gt;100%,100%,J56/N56),W56="3","0%",W56="4","")))=100%,100%,(IF(Tabla2[[#This Row],[Calculo1 ]]="1",_xlfn.IFS(W56="1",IF((J56/H56)&gt;100%,100%,J56/H56),W56="2",IF((J56/N56)&gt;100%,100%,J56/N56),W56="3","0%",W56="4","0")+Tabla2[[#This Row],[ III TRIM 20217]],_xlfn.IFS(W56="1",IF((J56/H56)&gt;100%,100%,J56/H56),W56="2",IF((J56/N56)&gt;100%,100%,J56/N56),W56="3","0%",W56="4",""))))</f>
        <v>1</v>
      </c>
      <c r="AA56" s="118" t="str">
        <f t="shared" si="6"/>
        <v/>
      </c>
      <c r="AB56" s="119">
        <f>_xlfn.IFNA(INDEX(Hoja1!$C$3:$C$230,MATCH(Tabla2[[#This Row],[Calculo5]],Hoja1!$B$3:$B$230,0)),"")</f>
        <v>1</v>
      </c>
      <c r="AC56" s="119" t="str">
        <f t="shared" si="7"/>
        <v/>
      </c>
      <c r="AD56" s="121" t="str">
        <f t="shared" si="8"/>
        <v/>
      </c>
      <c r="AE56" s="296">
        <f>IF(IF(F56="","ESPECÍFICAR TIPO DE META",_xlfn.IFNA(_xlfn.IFS(SUM(I56:L56)=0,0%,SUM(I56:L56)&gt;0.001,(_xlfn.IFS(F56="INCREMENTO",SUM(I56:L56)/H56,F56="MANTENIMIENTO",SUM(I56:L56)/(H56*Tabla2[[#This Row],[N.X]])))),"ESPECÍFICAR TIPO DE META"))&gt;1,"100%",IF(F56="","ESPECÍFICAR TIPO DE META",_xlfn.IFNA(_xlfn.IFS(SUM(I56:L56)=0,0%,SUM(I56:L56)&gt;0.001,(_xlfn.IFS(F56="INCREMENTO",SUM(I56:L56)/H56,F56="MANTENIMIENTO",SUM(I56:L56)/(H56*Tabla2[[#This Row],[N.X]])))),"ESPECÍFICAR TIPO DE META")))</f>
        <v>1</v>
      </c>
      <c r="AF56" s="299">
        <f>'MIPG INSTITUCIONAL'!N62</f>
        <v>0</v>
      </c>
      <c r="AG56" s="293">
        <f>'MIPG INSTITUCIONAL'!O62</f>
        <v>0</v>
      </c>
      <c r="AH56" s="302" t="str">
        <f>'MIPG INSTITUCIONAL'!P62</f>
        <v>Jefe Oficina Asesora de Sistemas.</v>
      </c>
      <c r="AI56" s="88" t="str">
        <f>'MIPG INSTITUCIONAL'!P62</f>
        <v>Jefe Oficina Asesora de Sistemas.</v>
      </c>
    </row>
    <row r="57" spans="2:35" ht="68.45" customHeight="1" thickBot="1" x14ac:dyDescent="0.3">
      <c r="B57" s="108" t="s">
        <v>91</v>
      </c>
      <c r="C57" s="111" t="s">
        <v>94</v>
      </c>
      <c r="D57" s="154" t="str">
        <f>'MIPG INSTITUCIONAL'!F63</f>
        <v>Incorporar dentro de los contratos de desarrollo de los sistemas de información de la entidad, cláusulas que obliguen a realizar transferencia de derechos de autor a su favor.</v>
      </c>
      <c r="E57" s="109" t="str">
        <f>'MIPG INSTITUCIONAL'!G63</f>
        <v>Cláusulas de transferencia de derechos de autor a favor incorporadas en los contratos TI</v>
      </c>
      <c r="F57" s="110" t="s">
        <v>87</v>
      </c>
      <c r="G57" s="243">
        <f t="shared" si="0"/>
        <v>1</v>
      </c>
      <c r="H57" s="254">
        <f>'MIPG INSTITUCIONAL'!H63</f>
        <v>1</v>
      </c>
      <c r="I57" s="124">
        <f>'MIPG INSTITUCIONAL'!I63</f>
        <v>0</v>
      </c>
      <c r="J57" s="267">
        <f>'MIPG INSTITUCIONAL'!J63</f>
        <v>0</v>
      </c>
      <c r="K57" s="267">
        <f>'MIPG INSTITUCIONAL'!K63</f>
        <v>0</v>
      </c>
      <c r="L57" s="268">
        <f>'MIPG INSTITUCIONAL'!L63</f>
        <v>0</v>
      </c>
      <c r="M57" s="113"/>
      <c r="N57" s="114"/>
      <c r="O57" s="114">
        <v>1</v>
      </c>
      <c r="P57" s="283"/>
      <c r="Q57" s="280" t="str">
        <f t="shared" si="1"/>
        <v>SI</v>
      </c>
      <c r="R57" s="115">
        <f>'MIPG INSTITUCIONAL'!Q63</f>
        <v>0</v>
      </c>
      <c r="S57" s="116">
        <f>'MIPG INSTITUCIONAL'!R63</f>
        <v>0</v>
      </c>
      <c r="T57" s="116" t="str">
        <f>'MIPG INSTITUCIONAL'!S63</f>
        <v>x</v>
      </c>
      <c r="U57" s="117">
        <f>'MIPG INSTITUCIONAL'!T63</f>
        <v>0</v>
      </c>
      <c r="V57" s="104" t="str">
        <f t="shared" si="2"/>
        <v>4</v>
      </c>
      <c r="W57" s="104" t="str">
        <f t="shared" si="3"/>
        <v>4</v>
      </c>
      <c r="X57" s="104" t="str">
        <f t="shared" si="4"/>
        <v>3</v>
      </c>
      <c r="Y57" s="104" t="str">
        <f t="shared" si="5"/>
        <v>4</v>
      </c>
      <c r="Z57" s="105" t="str">
        <f>IF((IF(Tabla2[[#This Row],[Calculo1 ]]="1",_xlfn.IFS(W57="1",IF((J57/H57)&gt;100%,100%,J57/H57),W57="2",IF((J57/N57)&gt;100%,100%,J57/N57),W57="3","0%",W57="4","0")+Tabla2[[#This Row],[ III TRIM 20217]],_xlfn.IFS(W57="1",IF((J57/H57)&gt;100%,100%,J57/H57),W57="2",IF((J57/N57)&gt;100%,100%,J57/N57),W57="3","0%",W57="4","")))=100%,100%,(IF(Tabla2[[#This Row],[Calculo1 ]]="1",_xlfn.IFS(W57="1",IF((J57/H57)&gt;100%,100%,J57/H57),W57="2",IF((J57/N57)&gt;100%,100%,J57/N57),W57="3","0%",W57="4","0")+Tabla2[[#This Row],[ III TRIM 20217]],_xlfn.IFS(W57="1",IF((J57/H57)&gt;100%,100%,J57/H57),W57="2",IF((J57/N57)&gt;100%,100%,J57/N57),W57="3","0%",W57="4",""))))</f>
        <v/>
      </c>
      <c r="AA57" s="118" t="str">
        <f t="shared" si="6"/>
        <v/>
      </c>
      <c r="AB57" s="119" t="str">
        <f>_xlfn.IFNA(INDEX(Hoja1!$C$3:$C$230,MATCH(Tabla2[[#This Row],[Calculo5]],Hoja1!$B$3:$B$230,0)),"")</f>
        <v/>
      </c>
      <c r="AC57" s="119" t="str">
        <f t="shared" si="7"/>
        <v>0%</v>
      </c>
      <c r="AD57" s="121" t="str">
        <f t="shared" si="8"/>
        <v/>
      </c>
      <c r="AE57" s="296">
        <f>IF(IF(F57="","ESPECÍFICAR TIPO DE META",_xlfn.IFNA(_xlfn.IFS(SUM(I57:L57)=0,0%,SUM(I57:L57)&gt;0.001,(_xlfn.IFS(F57="INCREMENTO",SUM(I57:L57)/H57,F57="MANTENIMIENTO",SUM(I57:L57)/(H57*Tabla2[[#This Row],[N.X]])))),"ESPECÍFICAR TIPO DE META"))&gt;1,"100%",IF(F57="","ESPECÍFICAR TIPO DE META",_xlfn.IFNA(_xlfn.IFS(SUM(I57:L57)=0,0%,SUM(I57:L57)&gt;0.001,(_xlfn.IFS(F57="INCREMENTO",SUM(I57:L57)/H57,F57="MANTENIMIENTO",SUM(I57:L57)/(H57*Tabla2[[#This Row],[N.X]])))),"ESPECÍFICAR TIPO DE META")))</f>
        <v>0</v>
      </c>
      <c r="AF57" s="299">
        <f>'MIPG INSTITUCIONAL'!N63</f>
        <v>0</v>
      </c>
      <c r="AG57" s="293">
        <f>'MIPG INSTITUCIONAL'!O63</f>
        <v>0</v>
      </c>
      <c r="AH57" s="302" t="str">
        <f>'MIPG INSTITUCIONAL'!P63</f>
        <v>Jefe Oficina Asesora de Sistemas.</v>
      </c>
      <c r="AI57" s="88" t="str">
        <f>'MIPG INSTITUCIONAL'!P63</f>
        <v>Jefe Oficina Asesora de Sistemas.</v>
      </c>
    </row>
    <row r="58" spans="2:35" ht="68.45" customHeight="1" thickBot="1" x14ac:dyDescent="0.3">
      <c r="B58" s="108" t="s">
        <v>91</v>
      </c>
      <c r="C58" s="111" t="s">
        <v>94</v>
      </c>
      <c r="D58" s="154" t="str">
        <f>'MIPG INSTITUCIONAL'!F64</f>
        <v>Investigar una metodología de referencia para el desarrollo de software y sistemas de información.</v>
      </c>
      <c r="E58" s="109" t="str">
        <f>'MIPG INSTITUCIONAL'!G64</f>
        <v>Documento donde se despliegue una serie de metodologías para el desarrollo de software y sistemas de Información.</v>
      </c>
      <c r="F58" s="110" t="s">
        <v>87</v>
      </c>
      <c r="G58" s="243">
        <f t="shared" si="0"/>
        <v>1</v>
      </c>
      <c r="H58" s="254">
        <f>'MIPG INSTITUCIONAL'!H64</f>
        <v>1</v>
      </c>
      <c r="I58" s="124">
        <f>'MIPG INSTITUCIONAL'!I64</f>
        <v>0</v>
      </c>
      <c r="J58" s="267">
        <f>'MIPG INSTITUCIONAL'!J64</f>
        <v>0</v>
      </c>
      <c r="K58" s="267">
        <f>'MIPG INSTITUCIONAL'!K64</f>
        <v>0</v>
      </c>
      <c r="L58" s="268">
        <f>'MIPG INSTITUCIONAL'!L64</f>
        <v>0</v>
      </c>
      <c r="M58" s="113"/>
      <c r="N58" s="114"/>
      <c r="O58" s="114">
        <v>1</v>
      </c>
      <c r="P58" s="283"/>
      <c r="Q58" s="280" t="str">
        <f t="shared" si="1"/>
        <v>SI</v>
      </c>
      <c r="R58" s="115">
        <f>'MIPG INSTITUCIONAL'!Q64</f>
        <v>0</v>
      </c>
      <c r="S58" s="116">
        <f>'MIPG INSTITUCIONAL'!R64</f>
        <v>0</v>
      </c>
      <c r="T58" s="116" t="str">
        <f>'MIPG INSTITUCIONAL'!S64</f>
        <v>x</v>
      </c>
      <c r="U58" s="117">
        <f>'MIPG INSTITUCIONAL'!T64</f>
        <v>0</v>
      </c>
      <c r="V58" s="104" t="str">
        <f t="shared" si="2"/>
        <v>4</v>
      </c>
      <c r="W58" s="104" t="str">
        <f t="shared" si="3"/>
        <v>4</v>
      </c>
      <c r="X58" s="104" t="str">
        <f t="shared" si="4"/>
        <v>3</v>
      </c>
      <c r="Y58" s="104" t="str">
        <f t="shared" si="5"/>
        <v>4</v>
      </c>
      <c r="Z58" s="105" t="str">
        <f>IF((IF(Tabla2[[#This Row],[Calculo1 ]]="1",_xlfn.IFS(W58="1",IF((J58/H58)&gt;100%,100%,J58/H58),W58="2",IF((J58/N58)&gt;100%,100%,J58/N58),W58="3","0%",W58="4","0")+Tabla2[[#This Row],[ III TRIM 20217]],_xlfn.IFS(W58="1",IF((J58/H58)&gt;100%,100%,J58/H58),W58="2",IF((J58/N58)&gt;100%,100%,J58/N58),W58="3","0%",W58="4","")))=100%,100%,(IF(Tabla2[[#This Row],[Calculo1 ]]="1",_xlfn.IFS(W58="1",IF((J58/H58)&gt;100%,100%,J58/H58),W58="2",IF((J58/N58)&gt;100%,100%,J58/N58),W58="3","0%",W58="4","0")+Tabla2[[#This Row],[ III TRIM 20217]],_xlfn.IFS(W58="1",IF((J58/H58)&gt;100%,100%,J58/H58),W58="2",IF((J58/N58)&gt;100%,100%,J58/N58),W58="3","0%",W58="4",""))))</f>
        <v/>
      </c>
      <c r="AA58" s="118" t="str">
        <f t="shared" si="6"/>
        <v/>
      </c>
      <c r="AB58" s="119" t="str">
        <f>_xlfn.IFNA(INDEX(Hoja1!$C$3:$C$230,MATCH(Tabla2[[#This Row],[Calculo5]],Hoja1!$B$3:$B$230,0)),"")</f>
        <v/>
      </c>
      <c r="AC58" s="119" t="str">
        <f t="shared" si="7"/>
        <v>0%</v>
      </c>
      <c r="AD58" s="121" t="str">
        <f t="shared" si="8"/>
        <v/>
      </c>
      <c r="AE58" s="296">
        <f>IF(IF(F58="","ESPECÍFICAR TIPO DE META",_xlfn.IFNA(_xlfn.IFS(SUM(I58:L58)=0,0%,SUM(I58:L58)&gt;0.001,(_xlfn.IFS(F58="INCREMENTO",SUM(I58:L58)/H58,F58="MANTENIMIENTO",SUM(I58:L58)/(H58*Tabla2[[#This Row],[N.X]])))),"ESPECÍFICAR TIPO DE META"))&gt;1,"100%",IF(F58="","ESPECÍFICAR TIPO DE META",_xlfn.IFNA(_xlfn.IFS(SUM(I58:L58)=0,0%,SUM(I58:L58)&gt;0.001,(_xlfn.IFS(F58="INCREMENTO",SUM(I58:L58)/H58,F58="MANTENIMIENTO",SUM(I58:L58)/(H58*Tabla2[[#This Row],[N.X]])))),"ESPECÍFICAR TIPO DE META")))</f>
        <v>0</v>
      </c>
      <c r="AF58" s="299">
        <f>'MIPG INSTITUCIONAL'!N64</f>
        <v>0</v>
      </c>
      <c r="AG58" s="293">
        <f>'MIPG INSTITUCIONAL'!O64</f>
        <v>0</v>
      </c>
      <c r="AH58" s="302" t="str">
        <f>'MIPG INSTITUCIONAL'!P64</f>
        <v>Jefe Oficina Asesora de Sistemas.</v>
      </c>
      <c r="AI58" s="88" t="str">
        <f>'MIPG INSTITUCIONAL'!P64</f>
        <v>Jefe Oficina Asesora de Sistemas.</v>
      </c>
    </row>
    <row r="59" spans="2:35" ht="68.45" customHeight="1" thickBot="1" x14ac:dyDescent="0.3">
      <c r="B59" s="108" t="s">
        <v>91</v>
      </c>
      <c r="C59" s="111" t="s">
        <v>94</v>
      </c>
      <c r="D59" s="154" t="str">
        <f>'MIPG INSTITUCIONAL'!F65</f>
        <v>Definir el esquema de soporte y mantenimiento de los sistemas de información, aprobarlo mediante el comité de gestión y desempeño institucional, implementarlo y actualizarlo mediante un proceso de mejora continua de acuerdo con los lineamientos del Ministerio de Tecnologías de la Información y las Comunicaciones.</v>
      </c>
      <c r="E59" s="109" t="str">
        <f>'MIPG INSTITUCIONAL'!G65</f>
        <v>Contrato de soporte y mantenimiento del sistema de información.</v>
      </c>
      <c r="F59" s="110" t="s">
        <v>87</v>
      </c>
      <c r="G59" s="243">
        <f t="shared" si="0"/>
        <v>1</v>
      </c>
      <c r="H59" s="254">
        <f>'MIPG INSTITUCIONAL'!H65</f>
        <v>1</v>
      </c>
      <c r="I59" s="124">
        <f>'MIPG INSTITUCIONAL'!I65</f>
        <v>0</v>
      </c>
      <c r="J59" s="267">
        <f>'MIPG INSTITUCIONAL'!J65</f>
        <v>0</v>
      </c>
      <c r="K59" s="267">
        <f>'MIPG INSTITUCIONAL'!K65</f>
        <v>0</v>
      </c>
      <c r="L59" s="268">
        <f>'MIPG INSTITUCIONAL'!L65</f>
        <v>0</v>
      </c>
      <c r="M59" s="113"/>
      <c r="N59" s="114"/>
      <c r="O59" s="114">
        <v>1</v>
      </c>
      <c r="P59" s="283"/>
      <c r="Q59" s="280" t="str">
        <f t="shared" si="1"/>
        <v>SI</v>
      </c>
      <c r="R59" s="115">
        <f>'MIPG INSTITUCIONAL'!Q65</f>
        <v>0</v>
      </c>
      <c r="S59" s="116">
        <f>'MIPG INSTITUCIONAL'!R65</f>
        <v>0</v>
      </c>
      <c r="T59" s="116" t="str">
        <f>'MIPG INSTITUCIONAL'!S65</f>
        <v>x</v>
      </c>
      <c r="U59" s="117">
        <f>'MIPG INSTITUCIONAL'!T65</f>
        <v>0</v>
      </c>
      <c r="V59" s="104" t="str">
        <f t="shared" si="2"/>
        <v>4</v>
      </c>
      <c r="W59" s="104" t="str">
        <f t="shared" si="3"/>
        <v>4</v>
      </c>
      <c r="X59" s="104" t="str">
        <f t="shared" si="4"/>
        <v>3</v>
      </c>
      <c r="Y59" s="104" t="str">
        <f t="shared" si="5"/>
        <v>4</v>
      </c>
      <c r="Z59" s="105" t="str">
        <f>IF((IF(Tabla2[[#This Row],[Calculo1 ]]="1",_xlfn.IFS(W59="1",IF((J59/H59)&gt;100%,100%,J59/H59),W59="2",IF((J59/N59)&gt;100%,100%,J59/N59),W59="3","0%",W59="4","0")+Tabla2[[#This Row],[ III TRIM 20217]],_xlfn.IFS(W59="1",IF((J59/H59)&gt;100%,100%,J59/H59),W59="2",IF((J59/N59)&gt;100%,100%,J59/N59),W59="3","0%",W59="4","")))=100%,100%,(IF(Tabla2[[#This Row],[Calculo1 ]]="1",_xlfn.IFS(W59="1",IF((J59/H59)&gt;100%,100%,J59/H59),W59="2",IF((J59/N59)&gt;100%,100%,J59/N59),W59="3","0%",W59="4","0")+Tabla2[[#This Row],[ III TRIM 20217]],_xlfn.IFS(W59="1",IF((J59/H59)&gt;100%,100%,J59/H59),W59="2",IF((J59/N59)&gt;100%,100%,J59/N59),W59="3","0%",W59="4",""))))</f>
        <v/>
      </c>
      <c r="AA59" s="118" t="str">
        <f t="shared" si="6"/>
        <v/>
      </c>
      <c r="AB59" s="119" t="str">
        <f>_xlfn.IFNA(INDEX(Hoja1!$C$3:$C$230,MATCH(Tabla2[[#This Row],[Calculo5]],Hoja1!$B$3:$B$230,0)),"")</f>
        <v/>
      </c>
      <c r="AC59" s="119" t="str">
        <f t="shared" si="7"/>
        <v>0%</v>
      </c>
      <c r="AD59" s="121" t="str">
        <f t="shared" si="8"/>
        <v/>
      </c>
      <c r="AE59" s="296">
        <f>IF(IF(F59="","ESPECÍFICAR TIPO DE META",_xlfn.IFNA(_xlfn.IFS(SUM(I59:L59)=0,0%,SUM(I59:L59)&gt;0.001,(_xlfn.IFS(F59="INCREMENTO",SUM(I59:L59)/H59,F59="MANTENIMIENTO",SUM(I59:L59)/(H59*Tabla2[[#This Row],[N.X]])))),"ESPECÍFICAR TIPO DE META"))&gt;1,"100%",IF(F59="","ESPECÍFICAR TIPO DE META",_xlfn.IFNA(_xlfn.IFS(SUM(I59:L59)=0,0%,SUM(I59:L59)&gt;0.001,(_xlfn.IFS(F59="INCREMENTO",SUM(I59:L59)/H59,F59="MANTENIMIENTO",SUM(I59:L59)/(H59*Tabla2[[#This Row],[N.X]])))),"ESPECÍFICAR TIPO DE META")))</f>
        <v>0</v>
      </c>
      <c r="AF59" s="299">
        <f>'MIPG INSTITUCIONAL'!N65</f>
        <v>0</v>
      </c>
      <c r="AG59" s="293">
        <f>'MIPG INSTITUCIONAL'!O65</f>
        <v>0</v>
      </c>
      <c r="AH59" s="302" t="str">
        <f>'MIPG INSTITUCIONAL'!P65</f>
        <v>Jefe Oficina Asesora de Sistemas.</v>
      </c>
      <c r="AI59" s="88" t="str">
        <f>'MIPG INSTITUCIONAL'!P65</f>
        <v>Jefe Oficina Asesora de Sistemas.</v>
      </c>
    </row>
    <row r="60" spans="2:35" ht="68.45" customHeight="1" thickBot="1" x14ac:dyDescent="0.3">
      <c r="B60" s="108" t="s">
        <v>91</v>
      </c>
      <c r="C60" s="111" t="s">
        <v>95</v>
      </c>
      <c r="D60" s="154" t="str">
        <f>'MIPG INSTITUCIONAL'!F66</f>
        <v>Implementar un plan de aseguramiento de la calidad durante el ciclo de vida de los sistemas de información que incluya criterios funcionales y no funcionales.</v>
      </c>
      <c r="E60" s="109" t="str">
        <f>'MIPG INSTITUCIONAL'!G66</f>
        <v>Plan de Aseguramiento de la calidad implementado.</v>
      </c>
      <c r="F60" s="110" t="s">
        <v>87</v>
      </c>
      <c r="G60" s="243">
        <f t="shared" si="0"/>
        <v>1</v>
      </c>
      <c r="H60" s="254">
        <f>'MIPG INSTITUCIONAL'!H66</f>
        <v>1</v>
      </c>
      <c r="I60" s="273">
        <f>'MIPG INSTITUCIONAL'!I66</f>
        <v>0</v>
      </c>
      <c r="J60" s="274">
        <f>'MIPG INSTITUCIONAL'!J66</f>
        <v>0</v>
      </c>
      <c r="K60" s="274">
        <f>'MIPG INSTITUCIONAL'!K66</f>
        <v>0</v>
      </c>
      <c r="L60" s="275">
        <f>'MIPG INSTITUCIONAL'!L66</f>
        <v>0</v>
      </c>
      <c r="M60" s="234"/>
      <c r="N60" s="233"/>
      <c r="O60" s="233">
        <v>1</v>
      </c>
      <c r="P60" s="286"/>
      <c r="Q60" s="280" t="str">
        <f t="shared" si="1"/>
        <v>SI</v>
      </c>
      <c r="R60" s="115">
        <f>'MIPG INSTITUCIONAL'!Q66</f>
        <v>0</v>
      </c>
      <c r="S60" s="116">
        <f>'MIPG INSTITUCIONAL'!R66</f>
        <v>0</v>
      </c>
      <c r="T60" s="116" t="str">
        <f>'MIPG INSTITUCIONAL'!S66</f>
        <v>x</v>
      </c>
      <c r="U60" s="117">
        <f>'MIPG INSTITUCIONAL'!T66</f>
        <v>0</v>
      </c>
      <c r="V60" s="104" t="str">
        <f t="shared" si="2"/>
        <v>4</v>
      </c>
      <c r="W60" s="104" t="str">
        <f t="shared" si="3"/>
        <v>4</v>
      </c>
      <c r="X60" s="104" t="str">
        <f t="shared" si="4"/>
        <v>3</v>
      </c>
      <c r="Y60" s="104" t="str">
        <f t="shared" si="5"/>
        <v>4</v>
      </c>
      <c r="Z60" s="105" t="str">
        <f>IF((IF(Tabla2[[#This Row],[Calculo1 ]]="1",_xlfn.IFS(W60="1",IF((J60/H60)&gt;100%,100%,J60/H60),W60="2",IF((J60/N60)&gt;100%,100%,J60/N60),W60="3","0%",W60="4","0")+Tabla2[[#This Row],[ III TRIM 20217]],_xlfn.IFS(W60="1",IF((J60/H60)&gt;100%,100%,J60/H60),W60="2",IF((J60/N60)&gt;100%,100%,J60/N60),W60="3","0%",W60="4","")))=100%,100%,(IF(Tabla2[[#This Row],[Calculo1 ]]="1",_xlfn.IFS(W60="1",IF((J60/H60)&gt;100%,100%,J60/H60),W60="2",IF((J60/N60)&gt;100%,100%,J60/N60),W60="3","0%",W60="4","0")+Tabla2[[#This Row],[ III TRIM 20217]],_xlfn.IFS(W60="1",IF((J60/H60)&gt;100%,100%,J60/H60),W60="2",IF((J60/N60)&gt;100%,100%,J60/N60),W60="3","0%",W60="4",""))))</f>
        <v/>
      </c>
      <c r="AA60" s="118" t="str">
        <f t="shared" si="6"/>
        <v/>
      </c>
      <c r="AB60" s="119" t="str">
        <f>_xlfn.IFNA(INDEX(Hoja1!$C$3:$C$230,MATCH(Tabla2[[#This Row],[Calculo5]],Hoja1!$B$3:$B$230,0)),"")</f>
        <v/>
      </c>
      <c r="AC60" s="119" t="str">
        <f t="shared" si="7"/>
        <v>0%</v>
      </c>
      <c r="AD60" s="121" t="str">
        <f t="shared" si="8"/>
        <v/>
      </c>
      <c r="AE60" s="296">
        <f>IF(IF(F60="","ESPECÍFICAR TIPO DE META",_xlfn.IFNA(_xlfn.IFS(SUM(I60:L60)=0,0%,SUM(I60:L60)&gt;0.001,(_xlfn.IFS(F60="INCREMENTO",SUM(I60:L60)/H60,F60="MANTENIMIENTO",SUM(I60:L60)/(H60*Tabla2[[#This Row],[N.X]])))),"ESPECÍFICAR TIPO DE META"))&gt;1,"100%",IF(F60="","ESPECÍFICAR TIPO DE META",_xlfn.IFNA(_xlfn.IFS(SUM(I60:L60)=0,0%,SUM(I60:L60)&gt;0.001,(_xlfn.IFS(F60="INCREMENTO",SUM(I60:L60)/H60,F60="MANTENIMIENTO",SUM(I60:L60)/(H60*Tabla2[[#This Row],[N.X]])))),"ESPECÍFICAR TIPO DE META")))</f>
        <v>0</v>
      </c>
      <c r="AF60" s="299">
        <f>'MIPG INSTITUCIONAL'!N66</f>
        <v>0</v>
      </c>
      <c r="AG60" s="293">
        <f>'MIPG INSTITUCIONAL'!O66</f>
        <v>0</v>
      </c>
      <c r="AH60" s="302" t="str">
        <f>'MIPG INSTITUCIONAL'!P66</f>
        <v>Jefe Oficina Asesora de Sistemas.</v>
      </c>
      <c r="AI60" s="88" t="str">
        <f>'MIPG INSTITUCIONAL'!P66</f>
        <v>Jefe Oficina Asesora de Sistemas.</v>
      </c>
    </row>
    <row r="61" spans="2:35" ht="68.45" customHeight="1" thickBot="1" x14ac:dyDescent="0.3">
      <c r="B61" s="108" t="s">
        <v>91</v>
      </c>
      <c r="C61" s="111" t="s">
        <v>95</v>
      </c>
      <c r="D61" s="154" t="str">
        <f>'MIPG INSTITUCIONAL'!F67</f>
        <v>Definir y aplicar una guía de estilo en el desarrollo de los sistemas de información de la entidad e incorporar los lineamientos de usabilidad definidos por el Ministerio de Tecnologías de la Información y las Comunicaciones.</v>
      </c>
      <c r="E61" s="109" t="str">
        <f>'MIPG INSTITUCIONAL'!G67</f>
        <v>Software desarrollado con los lineamientos de usabilidad definidos por el MINTIC</v>
      </c>
      <c r="F61" s="110" t="s">
        <v>87</v>
      </c>
      <c r="G61" s="243">
        <f t="shared" si="0"/>
        <v>1</v>
      </c>
      <c r="H61" s="254">
        <f>'MIPG INSTITUCIONAL'!H67</f>
        <v>1</v>
      </c>
      <c r="I61" s="124">
        <f>'MIPG INSTITUCIONAL'!I67</f>
        <v>0</v>
      </c>
      <c r="J61" s="267">
        <f>'MIPG INSTITUCIONAL'!J67</f>
        <v>0</v>
      </c>
      <c r="K61" s="267">
        <f>'MIPG INSTITUCIONAL'!K67</f>
        <v>0</v>
      </c>
      <c r="L61" s="268">
        <f>'MIPG INSTITUCIONAL'!L67</f>
        <v>0</v>
      </c>
      <c r="M61" s="113"/>
      <c r="N61" s="114"/>
      <c r="O61" s="114">
        <v>1</v>
      </c>
      <c r="P61" s="283"/>
      <c r="Q61" s="280" t="str">
        <f t="shared" si="1"/>
        <v>SI</v>
      </c>
      <c r="R61" s="115">
        <f>'MIPG INSTITUCIONAL'!Q67</f>
        <v>0</v>
      </c>
      <c r="S61" s="116">
        <f>'MIPG INSTITUCIONAL'!R67</f>
        <v>0</v>
      </c>
      <c r="T61" s="116" t="str">
        <f>'MIPG INSTITUCIONAL'!S67</f>
        <v>x</v>
      </c>
      <c r="U61" s="117">
        <f>'MIPG INSTITUCIONAL'!T67</f>
        <v>0</v>
      </c>
      <c r="V61" s="104" t="str">
        <f t="shared" si="2"/>
        <v>4</v>
      </c>
      <c r="W61" s="104" t="str">
        <f t="shared" si="3"/>
        <v>4</v>
      </c>
      <c r="X61" s="104" t="str">
        <f t="shared" si="4"/>
        <v>3</v>
      </c>
      <c r="Y61" s="104" t="str">
        <f t="shared" si="5"/>
        <v>4</v>
      </c>
      <c r="Z61" s="105" t="str">
        <f>IF((IF(Tabla2[[#This Row],[Calculo1 ]]="1",_xlfn.IFS(W61="1",IF((J61/H61)&gt;100%,100%,J61/H61),W61="2",IF((J61/N61)&gt;100%,100%,J61/N61),W61="3","0%",W61="4","0")+Tabla2[[#This Row],[ III TRIM 20217]],_xlfn.IFS(W61="1",IF((J61/H61)&gt;100%,100%,J61/H61),W61="2",IF((J61/N61)&gt;100%,100%,J61/N61),W61="3","0%",W61="4","")))=100%,100%,(IF(Tabla2[[#This Row],[Calculo1 ]]="1",_xlfn.IFS(W61="1",IF((J61/H61)&gt;100%,100%,J61/H61),W61="2",IF((J61/N61)&gt;100%,100%,J61/N61),W61="3","0%",W61="4","0")+Tabla2[[#This Row],[ III TRIM 20217]],_xlfn.IFS(W61="1",IF((J61/H61)&gt;100%,100%,J61/H61),W61="2",IF((J61/N61)&gt;100%,100%,J61/N61),W61="3","0%",W61="4",""))))</f>
        <v/>
      </c>
      <c r="AA61" s="118" t="str">
        <f t="shared" si="6"/>
        <v/>
      </c>
      <c r="AB61" s="119" t="str">
        <f>_xlfn.IFNA(INDEX(Hoja1!$C$3:$C$230,MATCH(Tabla2[[#This Row],[Calculo5]],Hoja1!$B$3:$B$230,0)),"")</f>
        <v/>
      </c>
      <c r="AC61" s="119" t="str">
        <f t="shared" si="7"/>
        <v>0%</v>
      </c>
      <c r="AD61" s="121" t="str">
        <f t="shared" si="8"/>
        <v/>
      </c>
      <c r="AE61" s="296">
        <f>IF(IF(F61="","ESPECÍFICAR TIPO DE META",_xlfn.IFNA(_xlfn.IFS(SUM(I61:L61)=0,0%,SUM(I61:L61)&gt;0.001,(_xlfn.IFS(F61="INCREMENTO",SUM(I61:L61)/H61,F61="MANTENIMIENTO",SUM(I61:L61)/(H61*Tabla2[[#This Row],[N.X]])))),"ESPECÍFICAR TIPO DE META"))&gt;1,"100%",IF(F61="","ESPECÍFICAR TIPO DE META",_xlfn.IFNA(_xlfn.IFS(SUM(I61:L61)=0,0%,SUM(I61:L61)&gt;0.001,(_xlfn.IFS(F61="INCREMENTO",SUM(I61:L61)/H61,F61="MANTENIMIENTO",SUM(I61:L61)/(H61*Tabla2[[#This Row],[N.X]])))),"ESPECÍFICAR TIPO DE META")))</f>
        <v>0</v>
      </c>
      <c r="AF61" s="299">
        <f>'MIPG INSTITUCIONAL'!N67</f>
        <v>0</v>
      </c>
      <c r="AG61" s="293">
        <f>'MIPG INSTITUCIONAL'!O67</f>
        <v>0</v>
      </c>
      <c r="AH61" s="302" t="str">
        <f>'MIPG INSTITUCIONAL'!P67</f>
        <v>Jefe Oficina Asesora de Sistemas.</v>
      </c>
      <c r="AI61" s="88" t="str">
        <f>'MIPG INSTITUCIONAL'!P67</f>
        <v>Jefe Oficina Asesora de Sistemas.</v>
      </c>
    </row>
    <row r="62" spans="2:35" ht="68.45" customHeight="1" thickBot="1" x14ac:dyDescent="0.3">
      <c r="B62" s="108" t="s">
        <v>91</v>
      </c>
      <c r="C62" s="111" t="s">
        <v>30</v>
      </c>
      <c r="D62" s="154" t="str">
        <f>'MIPG INSTITUCIONAL'!F68</f>
        <v>Incorporar las funcionalidades de accesibilidad establecidas en la política de Gobierno Digital, en los sistemas de información de acuerdo con la caracterización de usuarios de la entidad.</v>
      </c>
      <c r="E62" s="109" t="str">
        <f>'MIPG INSTITUCIONAL'!G68</f>
        <v xml:space="preserve">Página web de la entidad actualizada de acuerdo a la política de Gobierno Digital de la resolución MINTIC 1519 del 2020. </v>
      </c>
      <c r="F62" s="110" t="s">
        <v>87</v>
      </c>
      <c r="G62" s="243">
        <f t="shared" si="0"/>
        <v>1</v>
      </c>
      <c r="H62" s="254">
        <f>'MIPG INSTITUCIONAL'!H68</f>
        <v>1</v>
      </c>
      <c r="I62" s="276">
        <f>'MIPG INSTITUCIONAL'!I68</f>
        <v>0</v>
      </c>
      <c r="J62" s="267">
        <f>'MIPG INSTITUCIONAL'!J68</f>
        <v>1</v>
      </c>
      <c r="K62" s="267">
        <f>'MIPG INSTITUCIONAL'!K68</f>
        <v>0</v>
      </c>
      <c r="L62" s="268">
        <f>'MIPG INSTITUCIONAL'!L68</f>
        <v>0</v>
      </c>
      <c r="M62" s="231"/>
      <c r="N62" s="232">
        <v>1</v>
      </c>
      <c r="O62" s="232"/>
      <c r="P62" s="284"/>
      <c r="Q62" s="280" t="str">
        <f t="shared" si="1"/>
        <v>SI</v>
      </c>
      <c r="R62" s="115">
        <f>'MIPG INSTITUCIONAL'!Q68</f>
        <v>0</v>
      </c>
      <c r="S62" s="116" t="str">
        <f>'MIPG INSTITUCIONAL'!R68</f>
        <v>x</v>
      </c>
      <c r="T62" s="116">
        <f>'MIPG INSTITUCIONAL'!S68</f>
        <v>0</v>
      </c>
      <c r="U62" s="117">
        <f>'MIPG INSTITUCIONAL'!T68</f>
        <v>0</v>
      </c>
      <c r="V62" s="104" t="str">
        <f t="shared" si="2"/>
        <v>4</v>
      </c>
      <c r="W62" s="104" t="str">
        <f t="shared" si="3"/>
        <v>2</v>
      </c>
      <c r="X62" s="104" t="str">
        <f t="shared" si="4"/>
        <v>4</v>
      </c>
      <c r="Y62" s="104" t="str">
        <f t="shared" si="5"/>
        <v>4</v>
      </c>
      <c r="Z62" s="105">
        <f>IF((IF(Tabla2[[#This Row],[Calculo1 ]]="1",_xlfn.IFS(W62="1",IF((J62/H62)&gt;100%,100%,J62/H62),W62="2",IF((J62/N62)&gt;100%,100%,J62/N62),W62="3","0%",W62="4","0")+Tabla2[[#This Row],[ III TRIM 20217]],_xlfn.IFS(W62="1",IF((J62/H62)&gt;100%,100%,J62/H62),W62="2",IF((J62/N62)&gt;100%,100%,J62/N62),W62="3","0%",W62="4","")))=100%,100%,(IF(Tabla2[[#This Row],[Calculo1 ]]="1",_xlfn.IFS(W62="1",IF((J62/H62)&gt;100%,100%,J62/H62),W62="2",IF((J62/N62)&gt;100%,100%,J62/N62),W62="3","0%",W62="4","0")+Tabla2[[#This Row],[ III TRIM 20217]],_xlfn.IFS(W62="1",IF((J62/H62)&gt;100%,100%,J62/H62),W62="2",IF((J62/N62)&gt;100%,100%,J62/N62),W62="3","0%",W62="4",""))))</f>
        <v>1</v>
      </c>
      <c r="AA62" s="118" t="str">
        <f t="shared" si="6"/>
        <v/>
      </c>
      <c r="AB62" s="119">
        <f>_xlfn.IFNA(INDEX(Hoja1!$C$3:$C$230,MATCH(Tabla2[[#This Row],[Calculo5]],Hoja1!$B$3:$B$230,0)),"")</f>
        <v>1</v>
      </c>
      <c r="AC62" s="119" t="str">
        <f t="shared" si="7"/>
        <v/>
      </c>
      <c r="AD62" s="121" t="str">
        <f t="shared" si="8"/>
        <v/>
      </c>
      <c r="AE62" s="296">
        <f>IF(IF(F62="","ESPECÍFICAR TIPO DE META",_xlfn.IFNA(_xlfn.IFS(SUM(I62:L62)=0,0%,SUM(I62:L62)&gt;0.001,(_xlfn.IFS(F62="INCREMENTO",SUM(I62:L62)/H62,F62="MANTENIMIENTO",SUM(I62:L62)/(H62*Tabla2[[#This Row],[N.X]])))),"ESPECÍFICAR TIPO DE META"))&gt;1,"100%",IF(F62="","ESPECÍFICAR TIPO DE META",_xlfn.IFNA(_xlfn.IFS(SUM(I62:L62)=0,0%,SUM(I62:L62)&gt;0.001,(_xlfn.IFS(F62="INCREMENTO",SUM(I62:L62)/H62,F62="MANTENIMIENTO",SUM(I62:L62)/(H62*Tabla2[[#This Row],[N.X]])))),"ESPECÍFICAR TIPO DE META")))</f>
        <v>1</v>
      </c>
      <c r="AF62" s="299">
        <f>'MIPG INSTITUCIONAL'!N68</f>
        <v>0</v>
      </c>
      <c r="AG62" s="293">
        <f>'MIPG INSTITUCIONAL'!O68</f>
        <v>0</v>
      </c>
      <c r="AH62" s="302" t="str">
        <f>'MIPG INSTITUCIONAL'!P68</f>
        <v>Jefe Oficina Asesora de Sistemas.</v>
      </c>
      <c r="AI62" s="88" t="str">
        <f>'MIPG INSTITUCIONAL'!P68</f>
        <v>Jefe Oficina Asesora de Sistemas.</v>
      </c>
    </row>
    <row r="63" spans="2:35" ht="68.45" customHeight="1" thickBot="1" x14ac:dyDescent="0.3">
      <c r="B63" s="108" t="s">
        <v>91</v>
      </c>
      <c r="C63" s="111" t="s">
        <v>30</v>
      </c>
      <c r="D63" s="154" t="str">
        <f>'MIPG INSTITUCIONAL'!F69</f>
        <v>Implementar un programa de correcta disposición final de los residuos tecnológicos de acuerdo con la normatividad del Gobierno Nacional.</v>
      </c>
      <c r="E63" s="109" t="str">
        <f>'MIPG INSTITUCIONAL'!G69</f>
        <v>Programa disposición final de los residuos tecnológicos implementado.</v>
      </c>
      <c r="F63" s="110" t="s">
        <v>87</v>
      </c>
      <c r="G63" s="243">
        <f t="shared" si="0"/>
        <v>1</v>
      </c>
      <c r="H63" s="254">
        <f>'MIPG INSTITUCIONAL'!H69</f>
        <v>1</v>
      </c>
      <c r="I63" s="276">
        <f>'MIPG INSTITUCIONAL'!I69</f>
        <v>0</v>
      </c>
      <c r="J63" s="267">
        <f>'MIPG INSTITUCIONAL'!J69</f>
        <v>0</v>
      </c>
      <c r="K63" s="267">
        <f>'MIPG INSTITUCIONAL'!K69</f>
        <v>0</v>
      </c>
      <c r="L63" s="268">
        <f>'MIPG INSTITUCIONAL'!L69</f>
        <v>0</v>
      </c>
      <c r="M63" s="231"/>
      <c r="N63" s="351"/>
      <c r="O63" s="232"/>
      <c r="P63" s="352">
        <v>1</v>
      </c>
      <c r="Q63" s="280" t="str">
        <f t="shared" si="1"/>
        <v>SI</v>
      </c>
      <c r="R63" s="115">
        <f>'MIPG INSTITUCIONAL'!Q69</f>
        <v>0</v>
      </c>
      <c r="S63" s="116">
        <f>'MIPG INSTITUCIONAL'!R69</f>
        <v>0</v>
      </c>
      <c r="T63" s="116">
        <f>'MIPG INSTITUCIONAL'!S69</f>
        <v>0</v>
      </c>
      <c r="U63" s="117" t="str">
        <f>'MIPG INSTITUCIONAL'!T69</f>
        <v>x</v>
      </c>
      <c r="V63" s="104" t="str">
        <f t="shared" si="2"/>
        <v>4</v>
      </c>
      <c r="W63" s="104" t="str">
        <f t="shared" si="3"/>
        <v>4</v>
      </c>
      <c r="X63" s="104" t="str">
        <f t="shared" si="4"/>
        <v>4</v>
      </c>
      <c r="Y63" s="104" t="str">
        <f t="shared" si="5"/>
        <v>3</v>
      </c>
      <c r="Z63" s="105" t="str">
        <f>IF((IF(Tabla2[[#This Row],[Calculo1 ]]="1",_xlfn.IFS(W63="1",IF((J63/H63)&gt;100%,100%,J63/H63),W63="2",IF((J63/N63)&gt;100%,100%,J63/N63),W63="3","0%",W63="4","0")+Tabla2[[#This Row],[ III TRIM 20217]],_xlfn.IFS(W63="1",IF((J63/H63)&gt;100%,100%,J63/H63),W63="2",IF((J63/N63)&gt;100%,100%,J63/N63),W63="3","0%",W63="4","")))=100%,100%,(IF(Tabla2[[#This Row],[Calculo1 ]]="1",_xlfn.IFS(W63="1",IF((J63/H63)&gt;100%,100%,J63/H63),W63="2",IF((J63/N63)&gt;100%,100%,J63/N63),W63="3","0%",W63="4","0")+Tabla2[[#This Row],[ III TRIM 20217]],_xlfn.IFS(W63="1",IF((J63/H63)&gt;100%,100%,J63/H63),W63="2",IF((J63/N63)&gt;100%,100%,J63/N63),W63="3","0%",W63="4",""))))</f>
        <v/>
      </c>
      <c r="AA63" s="118" t="str">
        <f t="shared" si="6"/>
        <v/>
      </c>
      <c r="AB63" s="119" t="str">
        <f>_xlfn.IFNA(INDEX(Hoja1!$C$3:$C$230,MATCH(Tabla2[[#This Row],[Calculo5]],Hoja1!$B$3:$B$230,0)),"")</f>
        <v/>
      </c>
      <c r="AC63" s="119" t="str">
        <f t="shared" si="7"/>
        <v/>
      </c>
      <c r="AD63" s="121" t="str">
        <f t="shared" si="8"/>
        <v>0%</v>
      </c>
      <c r="AE63" s="296">
        <f>IF(IF(F63="","ESPECÍFICAR TIPO DE META",_xlfn.IFNA(_xlfn.IFS(SUM(I63:L63)=0,0%,SUM(I63:L63)&gt;0.001,(_xlfn.IFS(F63="INCREMENTO",SUM(I63:L63)/H63,F63="MANTENIMIENTO",SUM(I63:L63)/(H63*Tabla2[[#This Row],[N.X]])))),"ESPECÍFICAR TIPO DE META"))&gt;1,"100%",IF(F63="","ESPECÍFICAR TIPO DE META",_xlfn.IFNA(_xlfn.IFS(SUM(I63:L63)=0,0%,SUM(I63:L63)&gt;0.001,(_xlfn.IFS(F63="INCREMENTO",SUM(I63:L63)/H63,F63="MANTENIMIENTO",SUM(I63:L63)/(H63*Tabla2[[#This Row],[N.X]])))),"ESPECÍFICAR TIPO DE META")))</f>
        <v>0</v>
      </c>
      <c r="AF63" s="299">
        <f>'MIPG INSTITUCIONAL'!N69</f>
        <v>0</v>
      </c>
      <c r="AG63" s="293">
        <f>'MIPG INSTITUCIONAL'!O69</f>
        <v>0</v>
      </c>
      <c r="AH63" s="302" t="str">
        <f>'MIPG INSTITUCIONAL'!P69</f>
        <v>Jefe Oficina Asesora de Sistemas.</v>
      </c>
      <c r="AI63" s="88" t="str">
        <f>'MIPG INSTITUCIONAL'!P69</f>
        <v>Jefe Oficina Asesora de Sistemas.</v>
      </c>
    </row>
    <row r="64" spans="2:35" ht="68.45" customHeight="1" thickBot="1" x14ac:dyDescent="0.3">
      <c r="B64" s="108" t="s">
        <v>91</v>
      </c>
      <c r="C64" s="111" t="s">
        <v>30</v>
      </c>
      <c r="D64" s="154" t="str">
        <f>'MIPG INSTITUCIONAL'!F70</f>
        <v>Definir y actualizar un directorio de todos los elementos de infraestructura de TI de la entidad.</v>
      </c>
      <c r="E64" s="109" t="str">
        <f>'MIPG INSTITUCIONAL'!G70</f>
        <v>Inventario de los equipos de cómputo y servidores de la entidad actualizado.</v>
      </c>
      <c r="F64" s="110" t="s">
        <v>87</v>
      </c>
      <c r="G64" s="243">
        <f t="shared" si="0"/>
        <v>1</v>
      </c>
      <c r="H64" s="254">
        <f>'MIPG INSTITUCIONAL'!H70</f>
        <v>1</v>
      </c>
      <c r="I64" s="276">
        <f>'MIPG INSTITUCIONAL'!I70</f>
        <v>0</v>
      </c>
      <c r="J64" s="267">
        <f>'MIPG INSTITUCIONAL'!J70</f>
        <v>1</v>
      </c>
      <c r="K64" s="267">
        <f>'MIPG INSTITUCIONAL'!K70</f>
        <v>0</v>
      </c>
      <c r="L64" s="268">
        <f>'MIPG INSTITUCIONAL'!L70</f>
        <v>0</v>
      </c>
      <c r="M64" s="231"/>
      <c r="N64" s="232">
        <v>1</v>
      </c>
      <c r="O64" s="232"/>
      <c r="P64" s="284"/>
      <c r="Q64" s="280" t="str">
        <f t="shared" si="1"/>
        <v>SI</v>
      </c>
      <c r="R64" s="115">
        <f>'MIPG INSTITUCIONAL'!Q70</f>
        <v>0</v>
      </c>
      <c r="S64" s="116" t="str">
        <f>'MIPG INSTITUCIONAL'!R70</f>
        <v>x</v>
      </c>
      <c r="T64" s="116">
        <f>'MIPG INSTITUCIONAL'!S70</f>
        <v>0</v>
      </c>
      <c r="U64" s="117">
        <f>'MIPG INSTITUCIONAL'!T70</f>
        <v>0</v>
      </c>
      <c r="V64" s="104" t="str">
        <f t="shared" si="2"/>
        <v>4</v>
      </c>
      <c r="W64" s="104" t="str">
        <f t="shared" si="3"/>
        <v>2</v>
      </c>
      <c r="X64" s="104" t="str">
        <f t="shared" si="4"/>
        <v>4</v>
      </c>
      <c r="Y64" s="104" t="str">
        <f t="shared" si="5"/>
        <v>4</v>
      </c>
      <c r="Z64" s="105">
        <f>IF((IF(Tabla2[[#This Row],[Calculo1 ]]="1",_xlfn.IFS(W64="1",IF((J64/H64)&gt;100%,100%,J64/H64),W64="2",IF((J64/N64)&gt;100%,100%,J64/N64),W64="3","0%",W64="4","0")+Tabla2[[#This Row],[ III TRIM 20217]],_xlfn.IFS(W64="1",IF((J64/H64)&gt;100%,100%,J64/H64),W64="2",IF((J64/N64)&gt;100%,100%,J64/N64),W64="3","0%",W64="4","")))=100%,100%,(IF(Tabla2[[#This Row],[Calculo1 ]]="1",_xlfn.IFS(W64="1",IF((J64/H64)&gt;100%,100%,J64/H64),W64="2",IF((J64/N64)&gt;100%,100%,J64/N64),W64="3","0%",W64="4","0")+Tabla2[[#This Row],[ III TRIM 20217]],_xlfn.IFS(W64="1",IF((J64/H64)&gt;100%,100%,J64/H64),W64="2",IF((J64/N64)&gt;100%,100%,J64/N64),W64="3","0%",W64="4",""))))</f>
        <v>1</v>
      </c>
      <c r="AA64" s="118" t="str">
        <f t="shared" si="6"/>
        <v/>
      </c>
      <c r="AB64" s="119">
        <f>_xlfn.IFNA(INDEX(Hoja1!$C$3:$C$230,MATCH(Tabla2[[#This Row],[Calculo5]],Hoja1!$B$3:$B$230,0)),"")</f>
        <v>1</v>
      </c>
      <c r="AC64" s="119" t="str">
        <f t="shared" si="7"/>
        <v/>
      </c>
      <c r="AD64" s="121" t="str">
        <f t="shared" si="8"/>
        <v/>
      </c>
      <c r="AE64" s="296">
        <f>IF(IF(F64="","ESPECÍFICAR TIPO DE META",_xlfn.IFNA(_xlfn.IFS(SUM(I64:L64)=0,0%,SUM(I64:L64)&gt;0.001,(_xlfn.IFS(F64="INCREMENTO",SUM(I64:L64)/H64,F64="MANTENIMIENTO",SUM(I64:L64)/(H64*Tabla2[[#This Row],[N.X]])))),"ESPECÍFICAR TIPO DE META"))&gt;1,"100%",IF(F64="","ESPECÍFICAR TIPO DE META",_xlfn.IFNA(_xlfn.IFS(SUM(I64:L64)=0,0%,SUM(I64:L64)&gt;0.001,(_xlfn.IFS(F64="INCREMENTO",SUM(I64:L64)/H64,F64="MANTENIMIENTO",SUM(I64:L64)/(H64*Tabla2[[#This Row],[N.X]])))),"ESPECÍFICAR TIPO DE META")))</f>
        <v>1</v>
      </c>
      <c r="AF64" s="299">
        <f>'MIPG INSTITUCIONAL'!N70</f>
        <v>0</v>
      </c>
      <c r="AG64" s="293">
        <f>'MIPG INSTITUCIONAL'!O70</f>
        <v>0</v>
      </c>
      <c r="AH64" s="302" t="str">
        <f>'MIPG INSTITUCIONAL'!P70</f>
        <v>Jefe Oficina Asesora de Sistemas.</v>
      </c>
      <c r="AI64" s="88" t="str">
        <f>'MIPG INSTITUCIONAL'!P70</f>
        <v>Jefe Oficina Asesora de Sistemas.</v>
      </c>
    </row>
    <row r="65" spans="2:35" ht="68.45" customHeight="1" thickBot="1" x14ac:dyDescent="0.3">
      <c r="B65" s="108" t="s">
        <v>91</v>
      </c>
      <c r="C65" s="111" t="s">
        <v>30</v>
      </c>
      <c r="D65" s="154" t="str">
        <f>'MIPG INSTITUCIONAL'!F71</f>
        <v>Actualizar visitas de despliegue, conectividad y almacenamiento de la arquitectura de infraestructura de TI de la entidad.</v>
      </c>
      <c r="E65" s="109" t="str">
        <f>'MIPG INSTITUCIONAL'!G71</f>
        <v>Página WEB de la Dirección de Tránsito de Bucaramanga actualizada</v>
      </c>
      <c r="F65" s="110" t="s">
        <v>87</v>
      </c>
      <c r="G65" s="243">
        <f t="shared" si="0"/>
        <v>1</v>
      </c>
      <c r="H65" s="254">
        <f>'MIPG INSTITUCIONAL'!H71</f>
        <v>1</v>
      </c>
      <c r="I65" s="276">
        <f>'MIPG INSTITUCIONAL'!I71</f>
        <v>0</v>
      </c>
      <c r="J65" s="267">
        <f>'MIPG INSTITUCIONAL'!J71</f>
        <v>1</v>
      </c>
      <c r="K65" s="267">
        <f>'MIPG INSTITUCIONAL'!K71</f>
        <v>0</v>
      </c>
      <c r="L65" s="268">
        <f>'MIPG INSTITUCIONAL'!L71</f>
        <v>0</v>
      </c>
      <c r="M65" s="231"/>
      <c r="N65" s="232">
        <v>1</v>
      </c>
      <c r="O65" s="232"/>
      <c r="P65" s="284"/>
      <c r="Q65" s="280" t="str">
        <f t="shared" si="1"/>
        <v>SI</v>
      </c>
      <c r="R65" s="115">
        <f>'MIPG INSTITUCIONAL'!Q71</f>
        <v>0</v>
      </c>
      <c r="S65" s="116" t="str">
        <f>'MIPG INSTITUCIONAL'!R71</f>
        <v>x</v>
      </c>
      <c r="T65" s="116">
        <f>'MIPG INSTITUCIONAL'!S71</f>
        <v>0</v>
      </c>
      <c r="U65" s="117">
        <f>'MIPG INSTITUCIONAL'!T71</f>
        <v>0</v>
      </c>
      <c r="V65" s="104" t="str">
        <f t="shared" si="2"/>
        <v>4</v>
      </c>
      <c r="W65" s="104" t="str">
        <f t="shared" si="3"/>
        <v>2</v>
      </c>
      <c r="X65" s="104" t="str">
        <f t="shared" si="4"/>
        <v>4</v>
      </c>
      <c r="Y65" s="104" t="str">
        <f t="shared" si="5"/>
        <v>4</v>
      </c>
      <c r="Z65" s="105">
        <f>IF((IF(Tabla2[[#This Row],[Calculo1 ]]="1",_xlfn.IFS(W65="1",IF((J65/H65)&gt;100%,100%,J65/H65),W65="2",IF((J65/N65)&gt;100%,100%,J65/N65),W65="3","0%",W65="4","0")+Tabla2[[#This Row],[ III TRIM 20217]],_xlfn.IFS(W65="1",IF((J65/H65)&gt;100%,100%,J65/H65),W65="2",IF((J65/N65)&gt;100%,100%,J65/N65),W65="3","0%",W65="4","")))=100%,100%,(IF(Tabla2[[#This Row],[Calculo1 ]]="1",_xlfn.IFS(W65="1",IF((J65/H65)&gt;100%,100%,J65/H65),W65="2",IF((J65/N65)&gt;100%,100%,J65/N65),W65="3","0%",W65="4","0")+Tabla2[[#This Row],[ III TRIM 20217]],_xlfn.IFS(W65="1",IF((J65/H65)&gt;100%,100%,J65/H65),W65="2",IF((J65/N65)&gt;100%,100%,J65/N65),W65="3","0%",W65="4",""))))</f>
        <v>1</v>
      </c>
      <c r="AA65" s="118" t="str">
        <f t="shared" si="6"/>
        <v/>
      </c>
      <c r="AB65" s="119">
        <f>_xlfn.IFNA(INDEX(Hoja1!$C$3:$C$230,MATCH(Tabla2[[#This Row],[Calculo5]],Hoja1!$B$3:$B$230,0)),"")</f>
        <v>1</v>
      </c>
      <c r="AC65" s="119" t="str">
        <f t="shared" si="7"/>
        <v/>
      </c>
      <c r="AD65" s="121" t="str">
        <f t="shared" si="8"/>
        <v/>
      </c>
      <c r="AE65" s="296">
        <f>IF(IF(F65="","ESPECÍFICAR TIPO DE META",_xlfn.IFNA(_xlfn.IFS(SUM(I65:L65)=0,0%,SUM(I65:L65)&gt;0.001,(_xlfn.IFS(F65="INCREMENTO",SUM(I65:L65)/H65,F65="MANTENIMIENTO",SUM(I65:L65)/(H65*Tabla2[[#This Row],[N.X]])))),"ESPECÍFICAR TIPO DE META"))&gt;1,"100%",IF(F65="","ESPECÍFICAR TIPO DE META",_xlfn.IFNA(_xlfn.IFS(SUM(I65:L65)=0,0%,SUM(I65:L65)&gt;0.001,(_xlfn.IFS(F65="INCREMENTO",SUM(I65:L65)/H65,F65="MANTENIMIENTO",SUM(I65:L65)/(H65*Tabla2[[#This Row],[N.X]])))),"ESPECÍFICAR TIPO DE META")))</f>
        <v>1</v>
      </c>
      <c r="AF65" s="299">
        <f>'MIPG INSTITUCIONAL'!N71</f>
        <v>0</v>
      </c>
      <c r="AG65" s="293">
        <f>'MIPG INSTITUCIONAL'!O71</f>
        <v>0</v>
      </c>
      <c r="AH65" s="302" t="str">
        <f>'MIPG INSTITUCIONAL'!P71</f>
        <v>Jefe Oficina Asesora de Sistemas.</v>
      </c>
      <c r="AI65" s="88" t="str">
        <f>'MIPG INSTITUCIONAL'!P71</f>
        <v>Jefe Oficina Asesora de Sistemas.</v>
      </c>
    </row>
    <row r="66" spans="2:35" ht="68.45" customHeight="1" thickBot="1" x14ac:dyDescent="0.3">
      <c r="B66" s="108" t="s">
        <v>91</v>
      </c>
      <c r="C66" s="111" t="s">
        <v>30</v>
      </c>
      <c r="D66" s="154" t="str">
        <f>'MIPG INSTITUCIONAL'!F72</f>
        <v>Actualizar el plan de continuidad de los servicios tecnológicos mediante pruebas y verificaciones acordes a las necesidades de la entidad.</v>
      </c>
      <c r="E66" s="109" t="str">
        <f>'MIPG INSTITUCIONAL'!G72</f>
        <v>Plan de continuidad de los servicios tecnológicos actualizado.</v>
      </c>
      <c r="F66" s="110" t="s">
        <v>87</v>
      </c>
      <c r="G66" s="243">
        <f t="shared" si="0"/>
        <v>1</v>
      </c>
      <c r="H66" s="254">
        <f>'MIPG INSTITUCIONAL'!H72</f>
        <v>1</v>
      </c>
      <c r="I66" s="276">
        <f>'MIPG INSTITUCIONAL'!I72</f>
        <v>0</v>
      </c>
      <c r="J66" s="267">
        <f>'MIPG INSTITUCIONAL'!J72</f>
        <v>0</v>
      </c>
      <c r="K66" s="267">
        <f>'MIPG INSTITUCIONAL'!K72</f>
        <v>0</v>
      </c>
      <c r="L66" s="268">
        <f>'MIPG INSTITUCIONAL'!L72</f>
        <v>0</v>
      </c>
      <c r="M66" s="231"/>
      <c r="N66" s="232"/>
      <c r="O66" s="232">
        <v>1</v>
      </c>
      <c r="P66" s="284"/>
      <c r="Q66" s="280" t="str">
        <f t="shared" si="1"/>
        <v>SI</v>
      </c>
      <c r="R66" s="115">
        <f>'MIPG INSTITUCIONAL'!Q72</f>
        <v>0</v>
      </c>
      <c r="S66" s="116">
        <f>'MIPG INSTITUCIONAL'!R72</f>
        <v>0</v>
      </c>
      <c r="T66" s="116" t="str">
        <f>'MIPG INSTITUCIONAL'!S72</f>
        <v>x</v>
      </c>
      <c r="U66" s="117">
        <f>'MIPG INSTITUCIONAL'!T72</f>
        <v>0</v>
      </c>
      <c r="V66" s="104" t="str">
        <f t="shared" si="2"/>
        <v>4</v>
      </c>
      <c r="W66" s="104" t="str">
        <f t="shared" si="3"/>
        <v>4</v>
      </c>
      <c r="X66" s="104" t="str">
        <f t="shared" si="4"/>
        <v>3</v>
      </c>
      <c r="Y66" s="104" t="str">
        <f t="shared" si="5"/>
        <v>4</v>
      </c>
      <c r="Z66" s="105" t="str">
        <f>IF((IF(Tabla2[[#This Row],[Calculo1 ]]="1",_xlfn.IFS(W66="1",IF((J66/H66)&gt;100%,100%,J66/H66),W66="2",IF((J66/N66)&gt;100%,100%,J66/N66),W66="3","0%",W66="4","0")+Tabla2[[#This Row],[ III TRIM 20217]],_xlfn.IFS(W66="1",IF((J66/H66)&gt;100%,100%,J66/H66),W66="2",IF((J66/N66)&gt;100%,100%,J66/N66),W66="3","0%",W66="4","")))=100%,100%,(IF(Tabla2[[#This Row],[Calculo1 ]]="1",_xlfn.IFS(W66="1",IF((J66/H66)&gt;100%,100%,J66/H66),W66="2",IF((J66/N66)&gt;100%,100%,J66/N66),W66="3","0%",W66="4","0")+Tabla2[[#This Row],[ III TRIM 20217]],_xlfn.IFS(W66="1",IF((J66/H66)&gt;100%,100%,J66/H66),W66="2",IF((J66/N66)&gt;100%,100%,J66/N66),W66="3","0%",W66="4",""))))</f>
        <v/>
      </c>
      <c r="AA66" s="118" t="str">
        <f t="shared" si="6"/>
        <v/>
      </c>
      <c r="AB66" s="119" t="str">
        <f>_xlfn.IFNA(INDEX(Hoja1!$C$3:$C$230,MATCH(Tabla2[[#This Row],[Calculo5]],Hoja1!$B$3:$B$230,0)),"")</f>
        <v/>
      </c>
      <c r="AC66" s="119" t="str">
        <f t="shared" si="7"/>
        <v>0%</v>
      </c>
      <c r="AD66" s="121" t="str">
        <f t="shared" si="8"/>
        <v/>
      </c>
      <c r="AE66" s="296">
        <f>IF(IF(F66="","ESPECÍFICAR TIPO DE META",_xlfn.IFNA(_xlfn.IFS(SUM(I66:L66)=0,0%,SUM(I66:L66)&gt;0.001,(_xlfn.IFS(F66="INCREMENTO",SUM(I66:L66)/H66,F66="MANTENIMIENTO",SUM(I66:L66)/(H66*Tabla2[[#This Row],[N.X]])))),"ESPECÍFICAR TIPO DE META"))&gt;1,"100%",IF(F66="","ESPECÍFICAR TIPO DE META",_xlfn.IFNA(_xlfn.IFS(SUM(I66:L66)=0,0%,SUM(I66:L66)&gt;0.001,(_xlfn.IFS(F66="INCREMENTO",SUM(I66:L66)/H66,F66="MANTENIMIENTO",SUM(I66:L66)/(H66*Tabla2[[#This Row],[N.X]])))),"ESPECÍFICAR TIPO DE META")))</f>
        <v>0</v>
      </c>
      <c r="AF66" s="299">
        <f>'MIPG INSTITUCIONAL'!N72</f>
        <v>0</v>
      </c>
      <c r="AG66" s="293">
        <f>'MIPG INSTITUCIONAL'!O72</f>
        <v>0</v>
      </c>
      <c r="AH66" s="302" t="str">
        <f>'MIPG INSTITUCIONAL'!P72</f>
        <v>Jefe Oficina Asesora de Sistemas.</v>
      </c>
      <c r="AI66" s="88" t="str">
        <f>'MIPG INSTITUCIONAL'!P72</f>
        <v>Jefe Oficina Asesora de Sistemas.</v>
      </c>
    </row>
    <row r="67" spans="2:35" ht="68.45" customHeight="1" thickBot="1" x14ac:dyDescent="0.3">
      <c r="B67" s="108" t="s">
        <v>91</v>
      </c>
      <c r="C67" s="111" t="s">
        <v>30</v>
      </c>
      <c r="D67" s="154" t="str">
        <f>'MIPG INSTITUCIONAL'!F73</f>
        <v>Implementar mecanismos de disponibilidad de la infraestructura de TI de tal forma que se asegure el cumplimiento de los Acuerdos de Nivel de Servicio (ANS) establecidos.</v>
      </c>
      <c r="E67" s="109" t="str">
        <f>'MIPG INSTITUCIONAL'!G73</f>
        <v>Documento donde se aseguren los acuerdos de nivel de Servicio ANS</v>
      </c>
      <c r="F67" s="110" t="s">
        <v>87</v>
      </c>
      <c r="G67" s="243">
        <f t="shared" si="0"/>
        <v>1</v>
      </c>
      <c r="H67" s="254">
        <f>'MIPG INSTITUCIONAL'!H73</f>
        <v>1</v>
      </c>
      <c r="I67" s="276">
        <f>'MIPG INSTITUCIONAL'!I73</f>
        <v>0</v>
      </c>
      <c r="J67" s="267">
        <f>'MIPG INSTITUCIONAL'!J73</f>
        <v>0</v>
      </c>
      <c r="K67" s="267">
        <f>'MIPG INSTITUCIONAL'!K73</f>
        <v>0</v>
      </c>
      <c r="L67" s="268">
        <f>'MIPG INSTITUCIONAL'!L73</f>
        <v>0</v>
      </c>
      <c r="M67" s="231"/>
      <c r="N67" s="232"/>
      <c r="O67" s="232">
        <v>1</v>
      </c>
      <c r="P67" s="284"/>
      <c r="Q67" s="280" t="str">
        <f t="shared" si="1"/>
        <v>SI</v>
      </c>
      <c r="R67" s="115">
        <f>'MIPG INSTITUCIONAL'!Q73</f>
        <v>0</v>
      </c>
      <c r="S67" s="116">
        <f>'MIPG INSTITUCIONAL'!R73</f>
        <v>0</v>
      </c>
      <c r="T67" s="116" t="str">
        <f>'MIPG INSTITUCIONAL'!S73</f>
        <v>x</v>
      </c>
      <c r="U67" s="117">
        <f>'MIPG INSTITUCIONAL'!T73</f>
        <v>0</v>
      </c>
      <c r="V67" s="104" t="str">
        <f t="shared" si="2"/>
        <v>4</v>
      </c>
      <c r="W67" s="104" t="str">
        <f t="shared" si="3"/>
        <v>4</v>
      </c>
      <c r="X67" s="104" t="str">
        <f t="shared" si="4"/>
        <v>3</v>
      </c>
      <c r="Y67" s="104" t="str">
        <f t="shared" si="5"/>
        <v>4</v>
      </c>
      <c r="Z67" s="105" t="str">
        <f>IF((IF(Tabla2[[#This Row],[Calculo1 ]]="1",_xlfn.IFS(W67="1",IF((J67/H67)&gt;100%,100%,J67/H67),W67="2",IF((J67/N67)&gt;100%,100%,J67/N67),W67="3","0%",W67="4","0")+Tabla2[[#This Row],[ III TRIM 20217]],_xlfn.IFS(W67="1",IF((J67/H67)&gt;100%,100%,J67/H67),W67="2",IF((J67/N67)&gt;100%,100%,J67/N67),W67="3","0%",W67="4","")))=100%,100%,(IF(Tabla2[[#This Row],[Calculo1 ]]="1",_xlfn.IFS(W67="1",IF((J67/H67)&gt;100%,100%,J67/H67),W67="2",IF((J67/N67)&gt;100%,100%,J67/N67),W67="3","0%",W67="4","0")+Tabla2[[#This Row],[ III TRIM 20217]],_xlfn.IFS(W67="1",IF((J67/H67)&gt;100%,100%,J67/H67),W67="2",IF((J67/N67)&gt;100%,100%,J67/N67),W67="3","0%",W67="4",""))))</f>
        <v/>
      </c>
      <c r="AA67" s="118" t="str">
        <f t="shared" si="6"/>
        <v/>
      </c>
      <c r="AB67" s="119" t="str">
        <f>_xlfn.IFNA(INDEX(Hoja1!$C$3:$C$230,MATCH(Tabla2[[#This Row],[Calculo5]],Hoja1!$B$3:$B$230,0)),"")</f>
        <v/>
      </c>
      <c r="AC67" s="119" t="str">
        <f t="shared" si="7"/>
        <v>0%</v>
      </c>
      <c r="AD67" s="121" t="str">
        <f t="shared" si="8"/>
        <v/>
      </c>
      <c r="AE67" s="296">
        <f>IF(IF(F67="","ESPECÍFICAR TIPO DE META",_xlfn.IFNA(_xlfn.IFS(SUM(I67:L67)=0,0%,SUM(I67:L67)&gt;0.001,(_xlfn.IFS(F67="INCREMENTO",SUM(I67:L67)/H67,F67="MANTENIMIENTO",SUM(I67:L67)/(H67*Tabla2[[#This Row],[N.X]])))),"ESPECÍFICAR TIPO DE META"))&gt;1,"100%",IF(F67="","ESPECÍFICAR TIPO DE META",_xlfn.IFNA(_xlfn.IFS(SUM(I67:L67)=0,0%,SUM(I67:L67)&gt;0.001,(_xlfn.IFS(F67="INCREMENTO",SUM(I67:L67)/H67,F67="MANTENIMIENTO",SUM(I67:L67)/(H67*Tabla2[[#This Row],[N.X]])))),"ESPECÍFICAR TIPO DE META")))</f>
        <v>0</v>
      </c>
      <c r="AF67" s="299">
        <f>'MIPG INSTITUCIONAL'!N73</f>
        <v>0</v>
      </c>
      <c r="AG67" s="293">
        <f>'MIPG INSTITUCIONAL'!O73</f>
        <v>0</v>
      </c>
      <c r="AH67" s="302" t="str">
        <f>'MIPG INSTITUCIONAL'!P73</f>
        <v>Jefe Oficina Asesora de Sistemas.</v>
      </c>
      <c r="AI67" s="88" t="str">
        <f>'MIPG INSTITUCIONAL'!P73</f>
        <v>Jefe Oficina Asesora de Sistemas.</v>
      </c>
    </row>
    <row r="68" spans="2:35" ht="68.45" customHeight="1" thickBot="1" x14ac:dyDescent="0.3">
      <c r="B68" s="108" t="s">
        <v>91</v>
      </c>
      <c r="C68" s="111" t="s">
        <v>30</v>
      </c>
      <c r="D68" s="154" t="str">
        <f>'MIPG INSTITUCIONAL'!F74</f>
        <v>Realizar monitoreo del consumo de recursos asociados a la infraestructura de TI de la entidad.</v>
      </c>
      <c r="E68" s="109" t="str">
        <f>'MIPG INSTITUCIONAL'!G74</f>
        <v>Software del Firewall adquirido</v>
      </c>
      <c r="F68" s="110" t="s">
        <v>87</v>
      </c>
      <c r="G68" s="243">
        <f t="shared" si="0"/>
        <v>1</v>
      </c>
      <c r="H68" s="254">
        <f>'MIPG INSTITUCIONAL'!H74</f>
        <v>1</v>
      </c>
      <c r="I68" s="124">
        <f>'MIPG INSTITUCIONAL'!I74</f>
        <v>0</v>
      </c>
      <c r="J68" s="267">
        <f>'MIPG INSTITUCIONAL'!J74</f>
        <v>0</v>
      </c>
      <c r="K68" s="267">
        <f>'MIPG INSTITUCIONAL'!K74</f>
        <v>0</v>
      </c>
      <c r="L68" s="268">
        <f>'MIPG INSTITUCIONAL'!L74</f>
        <v>0</v>
      </c>
      <c r="M68" s="113"/>
      <c r="N68" s="114"/>
      <c r="O68" s="114">
        <v>1</v>
      </c>
      <c r="P68" s="283"/>
      <c r="Q68" s="280" t="str">
        <f t="shared" si="1"/>
        <v>SI</v>
      </c>
      <c r="R68" s="115">
        <f>'MIPG INSTITUCIONAL'!Q74</f>
        <v>0</v>
      </c>
      <c r="S68" s="116">
        <f>'MIPG INSTITUCIONAL'!R74</f>
        <v>0</v>
      </c>
      <c r="T68" s="116" t="str">
        <f>'MIPG INSTITUCIONAL'!S74</f>
        <v>x</v>
      </c>
      <c r="U68" s="117">
        <f>'MIPG INSTITUCIONAL'!T74</f>
        <v>0</v>
      </c>
      <c r="V68" s="104" t="str">
        <f t="shared" si="2"/>
        <v>4</v>
      </c>
      <c r="W68" s="104" t="str">
        <f t="shared" si="3"/>
        <v>4</v>
      </c>
      <c r="X68" s="104" t="str">
        <f t="shared" si="4"/>
        <v>3</v>
      </c>
      <c r="Y68" s="104" t="str">
        <f t="shared" si="5"/>
        <v>4</v>
      </c>
      <c r="Z68" s="105" t="str">
        <f>IF((IF(Tabla2[[#This Row],[Calculo1 ]]="1",_xlfn.IFS(W68="1",IF((J68/H68)&gt;100%,100%,J68/H68),W68="2",IF((J68/N68)&gt;100%,100%,J68/N68),W68="3","0%",W68="4","0")+Tabla2[[#This Row],[ III TRIM 20217]],_xlfn.IFS(W68="1",IF((J68/H68)&gt;100%,100%,J68/H68),W68="2",IF((J68/N68)&gt;100%,100%,J68/N68),W68="3","0%",W68="4","")))=100%,100%,(IF(Tabla2[[#This Row],[Calculo1 ]]="1",_xlfn.IFS(W68="1",IF((J68/H68)&gt;100%,100%,J68/H68),W68="2",IF((J68/N68)&gt;100%,100%,J68/N68),W68="3","0%",W68="4","0")+Tabla2[[#This Row],[ III TRIM 20217]],_xlfn.IFS(W68="1",IF((J68/H68)&gt;100%,100%,J68/H68),W68="2",IF((J68/N68)&gt;100%,100%,J68/N68),W68="3","0%",W68="4",""))))</f>
        <v/>
      </c>
      <c r="AA68" s="118" t="str">
        <f t="shared" si="6"/>
        <v/>
      </c>
      <c r="AB68" s="119" t="str">
        <f>_xlfn.IFNA(INDEX(Hoja1!$C$3:$C$230,MATCH(Tabla2[[#This Row],[Calculo5]],Hoja1!$B$3:$B$230,0)),"")</f>
        <v/>
      </c>
      <c r="AC68" s="119" t="str">
        <f t="shared" si="7"/>
        <v>0%</v>
      </c>
      <c r="AD68" s="121" t="str">
        <f t="shared" si="8"/>
        <v/>
      </c>
      <c r="AE68" s="296">
        <f>IF(IF(F68="","ESPECÍFICAR TIPO DE META",_xlfn.IFNA(_xlfn.IFS(SUM(I68:L68)=0,0%,SUM(I68:L68)&gt;0.001,(_xlfn.IFS(F68="INCREMENTO",SUM(I68:L68)/H68,F68="MANTENIMIENTO",SUM(I68:L68)/(H68*Tabla2[[#This Row],[N.X]])))),"ESPECÍFICAR TIPO DE META"))&gt;1,"100%",IF(F68="","ESPECÍFICAR TIPO DE META",_xlfn.IFNA(_xlfn.IFS(SUM(I68:L68)=0,0%,SUM(I68:L68)&gt;0.001,(_xlfn.IFS(F68="INCREMENTO",SUM(I68:L68)/H68,F68="MANTENIMIENTO",SUM(I68:L68)/(H68*Tabla2[[#This Row],[N.X]])))),"ESPECÍFICAR TIPO DE META")))</f>
        <v>0</v>
      </c>
      <c r="AF68" s="299">
        <f>'MIPG INSTITUCIONAL'!N74</f>
        <v>0</v>
      </c>
      <c r="AG68" s="293">
        <f>'MIPG INSTITUCIONAL'!O74</f>
        <v>0</v>
      </c>
      <c r="AH68" s="302" t="str">
        <f>'MIPG INSTITUCIONAL'!P74</f>
        <v>Jefe Oficina Asesora de Sistemas.</v>
      </c>
      <c r="AI68" s="88" t="str">
        <f>'MIPG INSTITUCIONAL'!P74</f>
        <v>Jefe Oficina Asesora de Sistemas.</v>
      </c>
    </row>
    <row r="69" spans="2:35" ht="68.45" customHeight="1" thickBot="1" x14ac:dyDescent="0.3">
      <c r="B69" s="108" t="s">
        <v>91</v>
      </c>
      <c r="C69" s="111" t="s">
        <v>30</v>
      </c>
      <c r="D69" s="154" t="str">
        <f>'MIPG INSTITUCIONAL'!F75</f>
        <v>Ejecutar un plan de formación o capacitación dirigido a servidores públicos para el desarrollo de competencias requeridas en TI.</v>
      </c>
      <c r="E69" s="109" t="str">
        <f>'MIPG INSTITUCIONAL'!G75</f>
        <v>Plan Anual de formación y capacitación ejecutado.</v>
      </c>
      <c r="F69" s="110" t="s">
        <v>87</v>
      </c>
      <c r="G69" s="243">
        <f t="shared" si="0"/>
        <v>1</v>
      </c>
      <c r="H69" s="254">
        <f>'MIPG INSTITUCIONAL'!H75</f>
        <v>1</v>
      </c>
      <c r="I69" s="124">
        <f>'MIPG INSTITUCIONAL'!I75</f>
        <v>0</v>
      </c>
      <c r="J69" s="267">
        <f>'MIPG INSTITUCIONAL'!J75</f>
        <v>0</v>
      </c>
      <c r="K69" s="267">
        <f>'MIPG INSTITUCIONAL'!K75</f>
        <v>0</v>
      </c>
      <c r="L69" s="268">
        <f>'MIPG INSTITUCIONAL'!L75</f>
        <v>0</v>
      </c>
      <c r="M69" s="113"/>
      <c r="N69" s="114"/>
      <c r="O69" s="114">
        <v>1</v>
      </c>
      <c r="P69" s="283"/>
      <c r="Q69" s="280" t="str">
        <f t="shared" si="1"/>
        <v>SI</v>
      </c>
      <c r="R69" s="115">
        <f>'MIPG INSTITUCIONAL'!Q75</f>
        <v>0</v>
      </c>
      <c r="S69" s="116">
        <f>'MIPG INSTITUCIONAL'!R75</f>
        <v>0</v>
      </c>
      <c r="T69" s="116" t="str">
        <f>'MIPG INSTITUCIONAL'!S75</f>
        <v>x</v>
      </c>
      <c r="U69" s="117">
        <f>'MIPG INSTITUCIONAL'!T75</f>
        <v>0</v>
      </c>
      <c r="V69" s="104" t="str">
        <f t="shared" si="2"/>
        <v>4</v>
      </c>
      <c r="W69" s="104" t="str">
        <f t="shared" si="3"/>
        <v>4</v>
      </c>
      <c r="X69" s="104" t="str">
        <f t="shared" si="4"/>
        <v>3</v>
      </c>
      <c r="Y69" s="104" t="str">
        <f t="shared" si="5"/>
        <v>4</v>
      </c>
      <c r="Z69" s="105" t="str">
        <f>IF((IF(Tabla2[[#This Row],[Calculo1 ]]="1",_xlfn.IFS(W69="1",IF((J69/H69)&gt;100%,100%,J69/H69),W69="2",IF((J69/N69)&gt;100%,100%,J69/N69),W69="3","0%",W69="4","0")+Tabla2[[#This Row],[ III TRIM 20217]],_xlfn.IFS(W69="1",IF((J69/H69)&gt;100%,100%,J69/H69),W69="2",IF((J69/N69)&gt;100%,100%,J69/N69),W69="3","0%",W69="4","")))=100%,100%,(IF(Tabla2[[#This Row],[Calculo1 ]]="1",_xlfn.IFS(W69="1",IF((J69/H69)&gt;100%,100%,J69/H69),W69="2",IF((J69/N69)&gt;100%,100%,J69/N69),W69="3","0%",W69="4","0")+Tabla2[[#This Row],[ III TRIM 20217]],_xlfn.IFS(W69="1",IF((J69/H69)&gt;100%,100%,J69/H69),W69="2",IF((J69/N69)&gt;100%,100%,J69/N69),W69="3","0%",W69="4",""))))</f>
        <v/>
      </c>
      <c r="AA69" s="118" t="str">
        <f t="shared" si="6"/>
        <v/>
      </c>
      <c r="AB69" s="119" t="str">
        <f>_xlfn.IFNA(INDEX(Hoja1!$C$3:$C$230,MATCH(Tabla2[[#This Row],[Calculo5]],Hoja1!$B$3:$B$230,0)),"")</f>
        <v/>
      </c>
      <c r="AC69" s="119" t="str">
        <f t="shared" si="7"/>
        <v>0%</v>
      </c>
      <c r="AD69" s="121" t="str">
        <f t="shared" si="8"/>
        <v/>
      </c>
      <c r="AE69" s="296">
        <f>IF(IF(F69="","ESPECÍFICAR TIPO DE META",_xlfn.IFNA(_xlfn.IFS(SUM(I69:L69)=0,0%,SUM(I69:L69)&gt;0.001,(_xlfn.IFS(F69="INCREMENTO",SUM(I69:L69)/H69,F69="MANTENIMIENTO",SUM(I69:L69)/(H69*Tabla2[[#This Row],[N.X]])))),"ESPECÍFICAR TIPO DE META"))&gt;1,"100%",IF(F69="","ESPECÍFICAR TIPO DE META",_xlfn.IFNA(_xlfn.IFS(SUM(I69:L69)=0,0%,SUM(I69:L69)&gt;0.001,(_xlfn.IFS(F69="INCREMENTO",SUM(I69:L69)/H69,F69="MANTENIMIENTO",SUM(I69:L69)/(H69*Tabla2[[#This Row],[N.X]])))),"ESPECÍFICAR TIPO DE META")))</f>
        <v>0</v>
      </c>
      <c r="AF69" s="299">
        <f>'MIPG INSTITUCIONAL'!N75</f>
        <v>0</v>
      </c>
      <c r="AG69" s="293">
        <f>'MIPG INSTITUCIONAL'!O75</f>
        <v>0</v>
      </c>
      <c r="AH69" s="302" t="str">
        <f>'MIPG INSTITUCIONAL'!P75</f>
        <v>Jefe Oficina Asesora de Sistemas.</v>
      </c>
      <c r="AI69" s="88" t="str">
        <f>'MIPG INSTITUCIONAL'!P75</f>
        <v>Jefe Oficina Asesora de Sistemas.</v>
      </c>
    </row>
    <row r="70" spans="2:35" ht="68.45" customHeight="1" thickBot="1" x14ac:dyDescent="0.3">
      <c r="B70" s="108" t="s">
        <v>91</v>
      </c>
      <c r="C70" s="111" t="s">
        <v>30</v>
      </c>
      <c r="D70" s="154" t="str">
        <f>'MIPG INSTITUCIONAL'!F76</f>
        <v>Realizar seguimiento y apropiación de tecnologías a los indicadores de gestión.</v>
      </c>
      <c r="E70" s="109" t="str">
        <f>'MIPG INSTITUCIONAL'!G76</f>
        <v>Seguimiento de los indicadores de Gestión realizado.</v>
      </c>
      <c r="F70" s="110" t="s">
        <v>87</v>
      </c>
      <c r="G70" s="243">
        <f t="shared" ref="G70:G98" si="9">COUNTIF(R70:U70,"x")</f>
        <v>1</v>
      </c>
      <c r="H70" s="253">
        <f>'MIPG INSTITUCIONAL'!H76</f>
        <v>1</v>
      </c>
      <c r="I70" s="123">
        <f>'MIPG INSTITUCIONAL'!I76</f>
        <v>0</v>
      </c>
      <c r="J70" s="227">
        <f>'MIPG INSTITUCIONAL'!J76</f>
        <v>0</v>
      </c>
      <c r="K70" s="227">
        <f>'MIPG INSTITUCIONAL'!K76</f>
        <v>0</v>
      </c>
      <c r="L70" s="228">
        <f>'MIPG INSTITUCIONAL'!L76</f>
        <v>0</v>
      </c>
      <c r="M70" s="85"/>
      <c r="N70" s="86"/>
      <c r="O70" s="86">
        <v>1</v>
      </c>
      <c r="P70" s="285"/>
      <c r="Q70" s="280" t="str">
        <f t="shared" ref="Q70:Q98" si="10">_xlfn.IFNA(IF(_xlfn.IFS(F70="MANTENIMIENTO",SUM(M70:P70)/G70,F70="INCREMENTO",SUM(M70:P70))=H70,"SI",""),"")</f>
        <v>SI</v>
      </c>
      <c r="R70" s="115">
        <f>'MIPG INSTITUCIONAL'!Q76</f>
        <v>0</v>
      </c>
      <c r="S70" s="116">
        <f>'MIPG INSTITUCIONAL'!R76</f>
        <v>0</v>
      </c>
      <c r="T70" s="116" t="str">
        <f>'MIPG INSTITUCIONAL'!S76</f>
        <v>x</v>
      </c>
      <c r="U70" s="117">
        <f>'MIPG INSTITUCIONAL'!T76</f>
        <v>0</v>
      </c>
      <c r="V70" s="104" t="str">
        <f t="shared" ref="V70:V133" si="11">_xlfn.IFNA(_xlfn.IFS(AND(M70="",I70&gt;0.001),"1",AND(M70&gt;0.001,I70&gt;0.001),"2",AND(M70&gt;0.001,I70=0),"3"),"4")</f>
        <v>4</v>
      </c>
      <c r="W70" s="104" t="str">
        <f t="shared" ref="W70:W133" si="12">_xlfn.IFNA(_xlfn.IFS(AND(N70="",J70&gt;0.001),"1",AND(N70&gt;0.001,J70&gt;0.001),"2",AND(N70&gt;0.001,J70=0),"3"),"4")</f>
        <v>4</v>
      </c>
      <c r="X70" s="104" t="str">
        <f t="shared" ref="X70:X133" si="13">_xlfn.IFNA(_xlfn.IFS(AND(O70="",K70&gt;0.001),"1",AND(O70&gt;0.001,K70&gt;0.001),"2",AND(O70&gt;0.001,K70=0),"3"),"4")</f>
        <v>3</v>
      </c>
      <c r="Y70" s="104" t="str">
        <f t="shared" ref="Y70:Y133" si="14">_xlfn.IFNA(_xlfn.IFS(AND(P70="",L70&gt;0.001),"1",AND(P70&gt;0.001,L70&gt;0.001),"2",AND(P70&gt;0.001,L70=0),"3"),"4")</f>
        <v>4</v>
      </c>
      <c r="Z70" s="105" t="str">
        <f>IF((IF(Tabla2[[#This Row],[Calculo1 ]]="1",_xlfn.IFS(W70="1",IF((J70/H70)&gt;100%,100%,J70/H70),W70="2",IF((J70/N70)&gt;100%,100%,J70/N70),W70="3","0%",W70="4","0")+Tabla2[[#This Row],[ III TRIM 20217]],_xlfn.IFS(W70="1",IF((J70/H70)&gt;100%,100%,J70/H70),W70="2",IF((J70/N70)&gt;100%,100%,J70/N70),W70="3","0%",W70="4","")))=100%,100%,(IF(Tabla2[[#This Row],[Calculo1 ]]="1",_xlfn.IFS(W70="1",IF((J70/H70)&gt;100%,100%,J70/H70),W70="2",IF((J70/N70)&gt;100%,100%,J70/N70),W70="3","0%",W70="4","0")+Tabla2[[#This Row],[ III TRIM 20217]],_xlfn.IFS(W70="1",IF((J70/H70)&gt;100%,100%,J70/H70),W70="2",IF((J70/N70)&gt;100%,100%,J70/N70),W70="3","0%",W70="4",""))))</f>
        <v/>
      </c>
      <c r="AA70" s="118" t="str">
        <f t="shared" ref="AA70:AA98" si="15">_xlfn.IFS(V70="1",IF((I70/H70)&gt;100%,"100%",I70/H70),V70="2",IF((I70/M70)&gt;100%,"100%",I70/M70),V70="3","0%",V70="4","")</f>
        <v/>
      </c>
      <c r="AB70" s="119" t="str">
        <f>_xlfn.IFNA(INDEX(Hoja1!$C$3:$C$230,MATCH(Tabla2[[#This Row],[Calculo5]],Hoja1!$B$3:$B$230,0)),"")</f>
        <v/>
      </c>
      <c r="AC70" s="119" t="str">
        <f t="shared" ref="AC70:AC98" si="16">_xlfn.IFS(X70="1",IF((K70/J70)&gt;100%,"100%",K70/J70),X70="2",IF((K70/O70)&gt;100%,"100%",K70/O70),X70="3","0%",X70="4","")</f>
        <v>0%</v>
      </c>
      <c r="AD70" s="121" t="str">
        <f t="shared" ref="AD70:AD98" si="17">_xlfn.IFS(Y70="1",IF((L70/K70)&gt;100%,"100%",L70/K70),Y70="2",IF((L70/P70)&gt;100%,"100%",L70/P70),Y70="3","0%",Y70="4","")</f>
        <v/>
      </c>
      <c r="AE70" s="296">
        <f>IF(IF(F70="","ESPECÍFICAR TIPO DE META",_xlfn.IFNA(_xlfn.IFS(SUM(I70:L70)=0,0%,SUM(I70:L70)&gt;0.001,(_xlfn.IFS(F70="INCREMENTO",SUM(I70:L70)/H70,F70="MANTENIMIENTO",SUM(I70:L70)/(H70*Tabla2[[#This Row],[N.X]])))),"ESPECÍFICAR TIPO DE META"))&gt;1,"100%",IF(F70="","ESPECÍFICAR TIPO DE META",_xlfn.IFNA(_xlfn.IFS(SUM(I70:L70)=0,0%,SUM(I70:L70)&gt;0.001,(_xlfn.IFS(F70="INCREMENTO",SUM(I70:L70)/H70,F70="MANTENIMIENTO",SUM(I70:L70)/(H70*Tabla2[[#This Row],[N.X]])))),"ESPECÍFICAR TIPO DE META")))</f>
        <v>0</v>
      </c>
      <c r="AF70" s="299">
        <f>'MIPG INSTITUCIONAL'!N76</f>
        <v>0</v>
      </c>
      <c r="AG70" s="293">
        <f>'MIPG INSTITUCIONAL'!O76</f>
        <v>0</v>
      </c>
      <c r="AH70" s="302" t="str">
        <f>'MIPG INSTITUCIONAL'!P76</f>
        <v>Jefe Oficina Asesora de Sistemas.</v>
      </c>
      <c r="AI70" s="88" t="str">
        <f>'MIPG INSTITUCIONAL'!P76</f>
        <v>Jefe Oficina Asesora de Sistemas.</v>
      </c>
    </row>
    <row r="71" spans="2:35" ht="68.45" customHeight="1" thickBot="1" x14ac:dyDescent="0.3">
      <c r="B71" s="108" t="s">
        <v>91</v>
      </c>
      <c r="C71" s="111" t="s">
        <v>31</v>
      </c>
      <c r="D71" s="154" t="str">
        <f>'MIPG INSTITUCIONAL'!F77</f>
        <v>Realizar un diagnóstico de seguridad y privacidad de la información para la vigencia, mediante la herramienta de autodiagnóstico del Modelo de Seguridad y Privacidad de la Información (MSPI).</v>
      </c>
      <c r="E71" s="109" t="str">
        <f>'MIPG INSTITUCIONAL'!G77</f>
        <v>Diagnóstico de Seguridad y privacidad ejecutado.</v>
      </c>
      <c r="F71" s="110" t="s">
        <v>87</v>
      </c>
      <c r="G71" s="244">
        <f t="shared" si="9"/>
        <v>1</v>
      </c>
      <c r="H71" s="254">
        <f>'MIPG INSTITUCIONAL'!H77</f>
        <v>1</v>
      </c>
      <c r="I71" s="124">
        <f>'MIPG INSTITUCIONAL'!I77</f>
        <v>0</v>
      </c>
      <c r="J71" s="267">
        <f>'MIPG INSTITUCIONAL'!J77</f>
        <v>0</v>
      </c>
      <c r="K71" s="267">
        <f>'MIPG INSTITUCIONAL'!K77</f>
        <v>0</v>
      </c>
      <c r="L71" s="268">
        <f>'MIPG INSTITUCIONAL'!L77</f>
        <v>0</v>
      </c>
      <c r="M71" s="113"/>
      <c r="N71" s="114"/>
      <c r="O71" s="114">
        <v>1</v>
      </c>
      <c r="P71" s="283"/>
      <c r="Q71" s="280" t="str">
        <f t="shared" si="10"/>
        <v>SI</v>
      </c>
      <c r="R71" s="115">
        <f>'MIPG INSTITUCIONAL'!Q77</f>
        <v>0</v>
      </c>
      <c r="S71" s="116">
        <f>'MIPG INSTITUCIONAL'!R77</f>
        <v>0</v>
      </c>
      <c r="T71" s="116" t="str">
        <f>'MIPG INSTITUCIONAL'!S77</f>
        <v>x</v>
      </c>
      <c r="U71" s="117">
        <f>'MIPG INSTITUCIONAL'!T77</f>
        <v>0</v>
      </c>
      <c r="V71" s="104" t="str">
        <f t="shared" si="11"/>
        <v>4</v>
      </c>
      <c r="W71" s="104" t="str">
        <f t="shared" si="12"/>
        <v>4</v>
      </c>
      <c r="X71" s="104" t="str">
        <f t="shared" si="13"/>
        <v>3</v>
      </c>
      <c r="Y71" s="104" t="str">
        <f t="shared" si="14"/>
        <v>4</v>
      </c>
      <c r="Z71" s="105" t="str">
        <f>IF((IF(Tabla2[[#This Row],[Calculo1 ]]="1",_xlfn.IFS(W71="1",IF((J71/H71)&gt;100%,100%,J71/H71),W71="2",IF((J71/N71)&gt;100%,100%,J71/N71),W71="3","0%",W71="4","0")+Tabla2[[#This Row],[ III TRIM 20217]],_xlfn.IFS(W71="1",IF((J71/H71)&gt;100%,100%,J71/H71),W71="2",IF((J71/N71)&gt;100%,100%,J71/N71),W71="3","0%",W71="4","")))=100%,100%,(IF(Tabla2[[#This Row],[Calculo1 ]]="1",_xlfn.IFS(W71="1",IF((J71/H71)&gt;100%,100%,J71/H71),W71="2",IF((J71/N71)&gt;100%,100%,J71/N71),W71="3","0%",W71="4","0")+Tabla2[[#This Row],[ III TRIM 20217]],_xlfn.IFS(W71="1",IF((J71/H71)&gt;100%,100%,J71/H71),W71="2",IF((J71/N71)&gt;100%,100%,J71/N71),W71="3","0%",W71="4",""))))</f>
        <v/>
      </c>
      <c r="AA71" s="118" t="str">
        <f t="shared" si="15"/>
        <v/>
      </c>
      <c r="AB71" s="119" t="str">
        <f>_xlfn.IFNA(INDEX(Hoja1!$C$3:$C$230,MATCH(Tabla2[[#This Row],[Calculo5]],Hoja1!$B$3:$B$230,0)),"")</f>
        <v/>
      </c>
      <c r="AC71" s="119" t="str">
        <f t="shared" si="16"/>
        <v>0%</v>
      </c>
      <c r="AD71" s="121" t="str">
        <f t="shared" si="17"/>
        <v/>
      </c>
      <c r="AE71" s="296">
        <f>IF(IF(F71="","ESPECÍFICAR TIPO DE META",_xlfn.IFNA(_xlfn.IFS(SUM(I71:L71)=0,0%,SUM(I71:L71)&gt;0.001,(_xlfn.IFS(F71="INCREMENTO",SUM(I71:L71)/H71,F71="MANTENIMIENTO",SUM(I71:L71)/(H71*Tabla2[[#This Row],[N.X]])))),"ESPECÍFICAR TIPO DE META"))&gt;1,"100%",IF(F71="","ESPECÍFICAR TIPO DE META",_xlfn.IFNA(_xlfn.IFS(SUM(I71:L71)=0,0%,SUM(I71:L71)&gt;0.001,(_xlfn.IFS(F71="INCREMENTO",SUM(I71:L71)/H71,F71="MANTENIMIENTO",SUM(I71:L71)/(H71*Tabla2[[#This Row],[N.X]])))),"ESPECÍFICAR TIPO DE META")))</f>
        <v>0</v>
      </c>
      <c r="AF71" s="299">
        <f>'MIPG INSTITUCIONAL'!N77</f>
        <v>0</v>
      </c>
      <c r="AG71" s="293">
        <f>'MIPG INSTITUCIONAL'!O77</f>
        <v>0</v>
      </c>
      <c r="AH71" s="302" t="str">
        <f>'MIPG INSTITUCIONAL'!P77</f>
        <v>Jefe Oficina Asesora de Sistemas.</v>
      </c>
      <c r="AI71" s="88" t="str">
        <f>'MIPG INSTITUCIONAL'!P77</f>
        <v>Jefe Oficina Asesora de Sistemas.</v>
      </c>
    </row>
    <row r="72" spans="2:35" ht="68.45" customHeight="1" thickBot="1" x14ac:dyDescent="0.3">
      <c r="B72" s="108" t="s">
        <v>91</v>
      </c>
      <c r="C72" s="111" t="s">
        <v>31</v>
      </c>
      <c r="D72" s="154" t="str">
        <f>'MIPG INSTITUCIONAL'!F78</f>
        <v>Actualizar el procedimiento de seguridad y privacidad de la información, aprobarlos mediante el comité de gestión y desempeño institucional e implementarlos.</v>
      </c>
      <c r="E72" s="109" t="str">
        <f>'MIPG INSTITUCIONAL'!G78</f>
        <v>Procedimiento de seguridad y privacidad de la información implementado.</v>
      </c>
      <c r="F72" s="110" t="s">
        <v>87</v>
      </c>
      <c r="G72" s="244">
        <f t="shared" si="9"/>
        <v>1</v>
      </c>
      <c r="H72" s="254">
        <f>'MIPG INSTITUCIONAL'!H78</f>
        <v>1</v>
      </c>
      <c r="I72" s="124">
        <f>'MIPG INSTITUCIONAL'!I78</f>
        <v>0</v>
      </c>
      <c r="J72" s="267">
        <f>'MIPG INSTITUCIONAL'!J78</f>
        <v>0</v>
      </c>
      <c r="K72" s="267">
        <f>'MIPG INSTITUCIONAL'!K78</f>
        <v>0</v>
      </c>
      <c r="L72" s="268">
        <f>'MIPG INSTITUCIONAL'!L78</f>
        <v>0</v>
      </c>
      <c r="M72" s="113"/>
      <c r="N72" s="114"/>
      <c r="O72" s="114">
        <v>1</v>
      </c>
      <c r="P72" s="283"/>
      <c r="Q72" s="280" t="str">
        <f t="shared" si="10"/>
        <v>SI</v>
      </c>
      <c r="R72" s="115">
        <f>'MIPG INSTITUCIONAL'!Q78</f>
        <v>0</v>
      </c>
      <c r="S72" s="116">
        <f>'MIPG INSTITUCIONAL'!R78</f>
        <v>0</v>
      </c>
      <c r="T72" s="116" t="str">
        <f>'MIPG INSTITUCIONAL'!S78</f>
        <v>x</v>
      </c>
      <c r="U72" s="117">
        <f>'MIPG INSTITUCIONAL'!T78</f>
        <v>0</v>
      </c>
      <c r="V72" s="104" t="str">
        <f t="shared" si="11"/>
        <v>4</v>
      </c>
      <c r="W72" s="104" t="str">
        <f t="shared" si="12"/>
        <v>4</v>
      </c>
      <c r="X72" s="104" t="str">
        <f t="shared" si="13"/>
        <v>3</v>
      </c>
      <c r="Y72" s="104" t="str">
        <f t="shared" si="14"/>
        <v>4</v>
      </c>
      <c r="Z72" s="105" t="str">
        <f>IF((IF(Tabla2[[#This Row],[Calculo1 ]]="1",_xlfn.IFS(W72="1",IF((J72/H72)&gt;100%,100%,J72/H72),W72="2",IF((J72/N72)&gt;100%,100%,J72/N72),W72="3","0%",W72="4","0")+Tabla2[[#This Row],[ III TRIM 20217]],_xlfn.IFS(W72="1",IF((J72/H72)&gt;100%,100%,J72/H72),W72="2",IF((J72/N72)&gt;100%,100%,J72/N72),W72="3","0%",W72="4","")))=100%,100%,(IF(Tabla2[[#This Row],[Calculo1 ]]="1",_xlfn.IFS(W72="1",IF((J72/H72)&gt;100%,100%,J72/H72),W72="2",IF((J72/N72)&gt;100%,100%,J72/N72),W72="3","0%",W72="4","0")+Tabla2[[#This Row],[ III TRIM 20217]],_xlfn.IFS(W72="1",IF((J72/H72)&gt;100%,100%,J72/H72),W72="2",IF((J72/N72)&gt;100%,100%,J72/N72),W72="3","0%",W72="4",""))))</f>
        <v/>
      </c>
      <c r="AA72" s="118" t="str">
        <f t="shared" si="15"/>
        <v/>
      </c>
      <c r="AB72" s="119" t="str">
        <f>_xlfn.IFNA(INDEX(Hoja1!$C$3:$C$230,MATCH(Tabla2[[#This Row],[Calculo5]],Hoja1!$B$3:$B$230,0)),"")</f>
        <v/>
      </c>
      <c r="AC72" s="119" t="str">
        <f t="shared" si="16"/>
        <v>0%</v>
      </c>
      <c r="AD72" s="121" t="str">
        <f t="shared" si="17"/>
        <v/>
      </c>
      <c r="AE72" s="296">
        <f>IF(IF(F72="","ESPECÍFICAR TIPO DE META",_xlfn.IFNA(_xlfn.IFS(SUM(I72:L72)=0,0%,SUM(I72:L72)&gt;0.001,(_xlfn.IFS(F72="INCREMENTO",SUM(I72:L72)/H72,F72="MANTENIMIENTO",SUM(I72:L72)/(H72*Tabla2[[#This Row],[N.X]])))),"ESPECÍFICAR TIPO DE META"))&gt;1,"100%",IF(F72="","ESPECÍFICAR TIPO DE META",_xlfn.IFNA(_xlfn.IFS(SUM(I72:L72)=0,0%,SUM(I72:L72)&gt;0.001,(_xlfn.IFS(F72="INCREMENTO",SUM(I72:L72)/H72,F72="MANTENIMIENTO",SUM(I72:L72)/(H72*Tabla2[[#This Row],[N.X]])))),"ESPECÍFICAR TIPO DE META")))</f>
        <v>0</v>
      </c>
      <c r="AF72" s="299">
        <f>'MIPG INSTITUCIONAL'!N78</f>
        <v>0</v>
      </c>
      <c r="AG72" s="293">
        <f>'MIPG INSTITUCIONAL'!O78</f>
        <v>0</v>
      </c>
      <c r="AH72" s="302" t="str">
        <f>'MIPG INSTITUCIONAL'!P78</f>
        <v>Jefe Oficina Asesora de Sistemas.</v>
      </c>
      <c r="AI72" s="88" t="str">
        <f>'MIPG INSTITUCIONAL'!P78</f>
        <v>Jefe Oficina Asesora de Sistemas.</v>
      </c>
    </row>
    <row r="73" spans="2:35" ht="68.45" customHeight="1" thickBot="1" x14ac:dyDescent="0.3">
      <c r="B73" s="108" t="s">
        <v>91</v>
      </c>
      <c r="C73" s="111" t="s">
        <v>31</v>
      </c>
      <c r="D73" s="154" t="str">
        <f>'MIPG INSTITUCIONAL'!F79</f>
        <v>Realizar auditorías de TI para verificar los riesgos y la implementación del diseño y la ejecución de los controles.</v>
      </c>
      <c r="E73" s="109" t="str">
        <f>'MIPG INSTITUCIONAL'!G79</f>
        <v>Informe de auditoría realizado.</v>
      </c>
      <c r="F73" s="110" t="s">
        <v>87</v>
      </c>
      <c r="G73" s="243">
        <f t="shared" si="9"/>
        <v>1</v>
      </c>
      <c r="H73" s="254">
        <f>'MIPG INSTITUCIONAL'!H79</f>
        <v>1</v>
      </c>
      <c r="I73" s="124">
        <f>'MIPG INSTITUCIONAL'!I79</f>
        <v>0</v>
      </c>
      <c r="J73" s="267">
        <f>'MIPG INSTITUCIONAL'!J79</f>
        <v>0</v>
      </c>
      <c r="K73" s="267">
        <f>'MIPG INSTITUCIONAL'!K79</f>
        <v>0</v>
      </c>
      <c r="L73" s="268">
        <f>'MIPG INSTITUCIONAL'!L79</f>
        <v>0</v>
      </c>
      <c r="M73" s="113"/>
      <c r="N73" s="114"/>
      <c r="O73" s="114">
        <v>1</v>
      </c>
      <c r="P73" s="283"/>
      <c r="Q73" s="280" t="str">
        <f t="shared" si="10"/>
        <v>SI</v>
      </c>
      <c r="R73" s="115">
        <f>'MIPG INSTITUCIONAL'!Q79</f>
        <v>0</v>
      </c>
      <c r="S73" s="116">
        <f>'MIPG INSTITUCIONAL'!R79</f>
        <v>0</v>
      </c>
      <c r="T73" s="116" t="str">
        <f>'MIPG INSTITUCIONAL'!S79</f>
        <v>x</v>
      </c>
      <c r="U73" s="117">
        <f>'MIPG INSTITUCIONAL'!T79</f>
        <v>0</v>
      </c>
      <c r="V73" s="104" t="str">
        <f t="shared" si="11"/>
        <v>4</v>
      </c>
      <c r="W73" s="104" t="str">
        <f t="shared" si="12"/>
        <v>4</v>
      </c>
      <c r="X73" s="104" t="str">
        <f t="shared" si="13"/>
        <v>3</v>
      </c>
      <c r="Y73" s="104" t="str">
        <f t="shared" si="14"/>
        <v>4</v>
      </c>
      <c r="Z73" s="105" t="str">
        <f>IF((IF(Tabla2[[#This Row],[Calculo1 ]]="1",_xlfn.IFS(W73="1",IF((J73/H73)&gt;100%,100%,J73/H73),W73="2",IF((J73/N73)&gt;100%,100%,J73/N73),W73="3","0%",W73="4","0")+Tabla2[[#This Row],[ III TRIM 20217]],_xlfn.IFS(W73="1",IF((J73/H73)&gt;100%,100%,J73/H73),W73="2",IF((J73/N73)&gt;100%,100%,J73/N73),W73="3","0%",W73="4","")))=100%,100%,(IF(Tabla2[[#This Row],[Calculo1 ]]="1",_xlfn.IFS(W73="1",IF((J73/H73)&gt;100%,100%,J73/H73),W73="2",IF((J73/N73)&gt;100%,100%,J73/N73),W73="3","0%",W73="4","0")+Tabla2[[#This Row],[ III TRIM 20217]],_xlfn.IFS(W73="1",IF((J73/H73)&gt;100%,100%,J73/H73),W73="2",IF((J73/N73)&gt;100%,100%,J73/N73),W73="3","0%",W73="4",""))))</f>
        <v/>
      </c>
      <c r="AA73" s="118" t="str">
        <f t="shared" si="15"/>
        <v/>
      </c>
      <c r="AB73" s="119" t="str">
        <f>_xlfn.IFNA(INDEX(Hoja1!$C$3:$C$230,MATCH(Tabla2[[#This Row],[Calculo5]],Hoja1!$B$3:$B$230,0)),"")</f>
        <v/>
      </c>
      <c r="AC73" s="119" t="str">
        <f t="shared" si="16"/>
        <v>0%</v>
      </c>
      <c r="AD73" s="121" t="str">
        <f t="shared" si="17"/>
        <v/>
      </c>
      <c r="AE73" s="296">
        <f>IF(IF(F73="","ESPECÍFICAR TIPO DE META",_xlfn.IFNA(_xlfn.IFS(SUM(I73:L73)=0,0%,SUM(I73:L73)&gt;0.001,(_xlfn.IFS(F73="INCREMENTO",SUM(I73:L73)/H73,F73="MANTENIMIENTO",SUM(I73:L73)/(H73*Tabla2[[#This Row],[N.X]])))),"ESPECÍFICAR TIPO DE META"))&gt;1,"100%",IF(F73="","ESPECÍFICAR TIPO DE META",_xlfn.IFNA(_xlfn.IFS(SUM(I73:L73)=0,0%,SUM(I73:L73)&gt;0.001,(_xlfn.IFS(F73="INCREMENTO",SUM(I73:L73)/H73,F73="MANTENIMIENTO",SUM(I73:L73)/(H73*Tabla2[[#This Row],[N.X]])))),"ESPECÍFICAR TIPO DE META")))</f>
        <v>0</v>
      </c>
      <c r="AF73" s="299">
        <f>'MIPG INSTITUCIONAL'!N79</f>
        <v>0</v>
      </c>
      <c r="AG73" s="293">
        <f>'MIPG INSTITUCIONAL'!O79</f>
        <v>0</v>
      </c>
      <c r="AH73" s="302" t="str">
        <f>'MIPG INSTITUCIONAL'!P79</f>
        <v>Jefe Oficina Asesora de Sistemas.</v>
      </c>
      <c r="AI73" s="88" t="str">
        <f>'MIPG INSTITUCIONAL'!P79</f>
        <v>Jefe Oficina Asesora de Sistemas.</v>
      </c>
    </row>
    <row r="74" spans="2:35" ht="68.45" customHeight="1" thickBot="1" x14ac:dyDescent="0.3">
      <c r="B74" s="108" t="s">
        <v>91</v>
      </c>
      <c r="C74" s="111" t="s">
        <v>31</v>
      </c>
      <c r="D74" s="154" t="str">
        <f>'MIPG INSTITUCIONAL'!F80</f>
        <v>Realizar la actualización de todos los procedimientos de la seguridad y la privacidad de la información para su implementación.</v>
      </c>
      <c r="E74" s="109" t="str">
        <f>'MIPG INSTITUCIONAL'!G80</f>
        <v>Procedimientos de seguridad y privacidad de la información actualizados.</v>
      </c>
      <c r="F74" s="110" t="s">
        <v>87</v>
      </c>
      <c r="G74" s="244">
        <f t="shared" si="9"/>
        <v>1</v>
      </c>
      <c r="H74" s="253">
        <f>'MIPG INSTITUCIONAL'!H80</f>
        <v>1</v>
      </c>
      <c r="I74" s="122">
        <f>'MIPG INSTITUCIONAL'!I80</f>
        <v>0</v>
      </c>
      <c r="J74" s="227">
        <f>'MIPG INSTITUCIONAL'!J80</f>
        <v>0</v>
      </c>
      <c r="K74" s="227">
        <f>'MIPG INSTITUCIONAL'!K80</f>
        <v>0</v>
      </c>
      <c r="L74" s="228">
        <f>'MIPG INSTITUCIONAL'!L80</f>
        <v>0</v>
      </c>
      <c r="M74" s="85"/>
      <c r="N74" s="86"/>
      <c r="O74" s="86"/>
      <c r="P74" s="285">
        <v>1</v>
      </c>
      <c r="Q74" s="280" t="str">
        <f t="shared" si="10"/>
        <v>SI</v>
      </c>
      <c r="R74" s="115">
        <f>'MIPG INSTITUCIONAL'!Q80</f>
        <v>0</v>
      </c>
      <c r="S74" s="116">
        <f>'MIPG INSTITUCIONAL'!R80</f>
        <v>0</v>
      </c>
      <c r="T74" s="116">
        <f>'MIPG INSTITUCIONAL'!S80</f>
        <v>0</v>
      </c>
      <c r="U74" s="117" t="str">
        <f>'MIPG INSTITUCIONAL'!T80</f>
        <v>x</v>
      </c>
      <c r="V74" s="104" t="str">
        <f t="shared" si="11"/>
        <v>4</v>
      </c>
      <c r="W74" s="104" t="str">
        <f t="shared" si="12"/>
        <v>4</v>
      </c>
      <c r="X74" s="104" t="str">
        <f t="shared" si="13"/>
        <v>4</v>
      </c>
      <c r="Y74" s="104" t="str">
        <f t="shared" si="14"/>
        <v>3</v>
      </c>
      <c r="Z74" s="105" t="str">
        <f>IF((IF(Tabla2[[#This Row],[Calculo1 ]]="1",_xlfn.IFS(W74="1",IF((J74/H74)&gt;100%,100%,J74/H74),W74="2",IF((J74/N74)&gt;100%,100%,J74/N74),W74="3","0%",W74="4","0")+Tabla2[[#This Row],[ III TRIM 20217]],_xlfn.IFS(W74="1",IF((J74/H74)&gt;100%,100%,J74/H74),W74="2",IF((J74/N74)&gt;100%,100%,J74/N74),W74="3","0%",W74="4","")))=100%,100%,(IF(Tabla2[[#This Row],[Calculo1 ]]="1",_xlfn.IFS(W74="1",IF((J74/H74)&gt;100%,100%,J74/H74),W74="2",IF((J74/N74)&gt;100%,100%,J74/N74),W74="3","0%",W74="4","0")+Tabla2[[#This Row],[ III TRIM 20217]],_xlfn.IFS(W74="1",IF((J74/H74)&gt;100%,100%,J74/H74),W74="2",IF((J74/N74)&gt;100%,100%,J74/N74),W74="3","0%",W74="4",""))))</f>
        <v/>
      </c>
      <c r="AA74" s="118" t="str">
        <f t="shared" si="15"/>
        <v/>
      </c>
      <c r="AB74" s="119" t="str">
        <f>_xlfn.IFNA(INDEX(Hoja1!$C$3:$C$230,MATCH(Tabla2[[#This Row],[Calculo5]],Hoja1!$B$3:$B$230,0)),"")</f>
        <v/>
      </c>
      <c r="AC74" s="119" t="str">
        <f t="shared" si="16"/>
        <v/>
      </c>
      <c r="AD74" s="121" t="str">
        <f t="shared" si="17"/>
        <v>0%</v>
      </c>
      <c r="AE74" s="296">
        <f>IF(IF(F74="","ESPECÍFICAR TIPO DE META",_xlfn.IFNA(_xlfn.IFS(SUM(I74:L74)=0,0%,SUM(I74:L74)&gt;0.001,(_xlfn.IFS(F74="INCREMENTO",SUM(I74:L74)/H74,F74="MANTENIMIENTO",SUM(I74:L74)/(H74*Tabla2[[#This Row],[N.X]])))),"ESPECÍFICAR TIPO DE META"))&gt;1,"100%",IF(F74="","ESPECÍFICAR TIPO DE META",_xlfn.IFNA(_xlfn.IFS(SUM(I74:L74)=0,0%,SUM(I74:L74)&gt;0.001,(_xlfn.IFS(F74="INCREMENTO",SUM(I74:L74)/H74,F74="MANTENIMIENTO",SUM(I74:L74)/(H74*Tabla2[[#This Row],[N.X]])))),"ESPECÍFICAR TIPO DE META")))</f>
        <v>0</v>
      </c>
      <c r="AF74" s="299">
        <f>'MIPG INSTITUCIONAL'!N80</f>
        <v>0</v>
      </c>
      <c r="AG74" s="293">
        <f>'MIPG INSTITUCIONAL'!O80</f>
        <v>0</v>
      </c>
      <c r="AH74" s="302" t="str">
        <f>'MIPG INSTITUCIONAL'!P80</f>
        <v>Jefe Oficina Asesora de Sistemas.</v>
      </c>
      <c r="AI74" s="88" t="str">
        <f>'MIPG INSTITUCIONAL'!P80</f>
        <v>Jefe Oficina Asesora de Sistemas.</v>
      </c>
    </row>
    <row r="75" spans="2:35" ht="95.1" customHeight="1" thickBot="1" x14ac:dyDescent="0.3">
      <c r="B75" s="108" t="s">
        <v>91</v>
      </c>
      <c r="C75" s="111" t="s">
        <v>31</v>
      </c>
      <c r="D75" s="154" t="str">
        <f>'MIPG INSTITUCIONAL'!F81</f>
        <v>Realizar el inventario de los activos de seguridad y privacidad de la información de la entidad y clasificarlo bajo los criterios de disponibilidad, integridad y confidencialidad, implementándolo y actualizándolo de manera continua.</v>
      </c>
      <c r="E75" s="109" t="str">
        <f>'MIPG INSTITUCIONAL'!G81</f>
        <v>Inventario  de los activos de seguridad y privacidad de la información de la entidad realizado.</v>
      </c>
      <c r="F75" s="110" t="s">
        <v>88</v>
      </c>
      <c r="G75" s="243">
        <f t="shared" si="9"/>
        <v>3</v>
      </c>
      <c r="H75" s="254">
        <f>'MIPG INSTITUCIONAL'!H81</f>
        <v>1</v>
      </c>
      <c r="I75" s="120">
        <f>'MIPG INSTITUCIONAL'!I81</f>
        <v>0</v>
      </c>
      <c r="J75" s="267">
        <f>'MIPG INSTITUCIONAL'!J81</f>
        <v>0</v>
      </c>
      <c r="K75" s="267">
        <f>'MIPG INSTITUCIONAL'!K81</f>
        <v>0</v>
      </c>
      <c r="L75" s="268">
        <f>'MIPG INSTITUCIONAL'!L81</f>
        <v>0</v>
      </c>
      <c r="M75" s="113"/>
      <c r="N75" s="114">
        <v>1</v>
      </c>
      <c r="O75" s="114">
        <v>1</v>
      </c>
      <c r="P75" s="283">
        <v>1</v>
      </c>
      <c r="Q75" s="280" t="str">
        <f t="shared" si="10"/>
        <v>SI</v>
      </c>
      <c r="R75" s="115">
        <f>'MIPG INSTITUCIONAL'!Q81</f>
        <v>0</v>
      </c>
      <c r="S75" s="116" t="str">
        <f>'MIPG INSTITUCIONAL'!R81</f>
        <v>x</v>
      </c>
      <c r="T75" s="116" t="str">
        <f>'MIPG INSTITUCIONAL'!S81</f>
        <v>x</v>
      </c>
      <c r="U75" s="117" t="str">
        <f>'MIPG INSTITUCIONAL'!T81</f>
        <v>x</v>
      </c>
      <c r="V75" s="104" t="str">
        <f t="shared" si="11"/>
        <v>4</v>
      </c>
      <c r="W75" s="104" t="str">
        <f t="shared" si="12"/>
        <v>3</v>
      </c>
      <c r="X75" s="104" t="str">
        <f t="shared" si="13"/>
        <v>3</v>
      </c>
      <c r="Y75" s="104" t="str">
        <f t="shared" si="14"/>
        <v>3</v>
      </c>
      <c r="Z75" s="105" t="str">
        <f>IF((IF(Tabla2[[#This Row],[Calculo1 ]]="1",_xlfn.IFS(W75="1",IF((J75/H75)&gt;100%,100%,J75/H75),W75="2",IF((J75/N75)&gt;100%,100%,J75/N75),W75="3","0%",W75="4","0")+Tabla2[[#This Row],[ III TRIM 20217]],_xlfn.IFS(W75="1",IF((J75/H75)&gt;100%,100%,J75/H75),W75="2",IF((J75/N75)&gt;100%,100%,J75/N75),W75="3","0%",W75="4","")))=100%,100%,(IF(Tabla2[[#This Row],[Calculo1 ]]="1",_xlfn.IFS(W75="1",IF((J75/H75)&gt;100%,100%,J75/H75),W75="2",IF((J75/N75)&gt;100%,100%,J75/N75),W75="3","0%",W75="4","0")+Tabla2[[#This Row],[ III TRIM 20217]],_xlfn.IFS(W75="1",IF((J75/H75)&gt;100%,100%,J75/H75),W75="2",IF((J75/N75)&gt;100%,100%,J75/N75),W75="3","0%",W75="4",""))))</f>
        <v>0%</v>
      </c>
      <c r="AA75" s="118" t="str">
        <f t="shared" si="15"/>
        <v/>
      </c>
      <c r="AB75" s="119">
        <f>_xlfn.IFNA(INDEX(Hoja1!$C$3:$C$230,MATCH(Tabla2[[#This Row],[Calculo5]],Hoja1!$B$3:$B$230,0)),"")</f>
        <v>9.9999999999999998E-17</v>
      </c>
      <c r="AC75" s="119" t="str">
        <f t="shared" si="16"/>
        <v>0%</v>
      </c>
      <c r="AD75" s="121" t="str">
        <f t="shared" si="17"/>
        <v>0%</v>
      </c>
      <c r="AE75" s="296">
        <f>IF(IF(F75="","ESPECÍFICAR TIPO DE META",_xlfn.IFNA(_xlfn.IFS(SUM(I75:L75)=0,0%,SUM(I75:L75)&gt;0.001,(_xlfn.IFS(F75="INCREMENTO",SUM(I75:L75)/H75,F75="MANTENIMIENTO",SUM(I75:L75)/(H75*Tabla2[[#This Row],[N.X]])))),"ESPECÍFICAR TIPO DE META"))&gt;1,"100%",IF(F75="","ESPECÍFICAR TIPO DE META",_xlfn.IFNA(_xlfn.IFS(SUM(I75:L75)=0,0%,SUM(I75:L75)&gt;0.001,(_xlfn.IFS(F75="INCREMENTO",SUM(I75:L75)/H75,F75="MANTENIMIENTO",SUM(I75:L75)/(H75*Tabla2[[#This Row],[N.X]])))),"ESPECÍFICAR TIPO DE META")))</f>
        <v>0</v>
      </c>
      <c r="AF75" s="299">
        <f>'MIPG INSTITUCIONAL'!N81</f>
        <v>0</v>
      </c>
      <c r="AG75" s="293">
        <f>'MIPG INSTITUCIONAL'!O81</f>
        <v>0</v>
      </c>
      <c r="AH75" s="302" t="str">
        <f>'MIPG INSTITUCIONAL'!P81</f>
        <v>Jefe Oficina Asesora de Sistemas.</v>
      </c>
      <c r="AI75" s="88" t="str">
        <f>'MIPG INSTITUCIONAL'!P81</f>
        <v>Jefe Oficina Asesora de Sistemas.</v>
      </c>
    </row>
    <row r="76" spans="2:35" ht="68.45" customHeight="1" thickBot="1" x14ac:dyDescent="0.3">
      <c r="B76" s="108" t="s">
        <v>91</v>
      </c>
      <c r="C76" s="111" t="s">
        <v>31</v>
      </c>
      <c r="D76" s="154" t="str">
        <f>'MIPG INSTITUCIONAL'!F82</f>
        <v>Adelantar acciones para la gestión sistemática y cíclica del riesgo de seguridad digital en la entidad tales como registrarse en el CSIRT Gobierno y/o ColCERT, adoptar e implementar la guía para la identificación de infraestructura crítica cibernética, realizar la identificación anual de la infraestructura crítica cibernética e informar al CCOC, participar en la construcción de los planes sectoriales de protección de la infraestructura crítica cibernética, participar en las mesas de construcción y sensibilización del Modelo Nacional de Gestión de Riesgos de Seguridad Digital.</v>
      </c>
      <c r="E76" s="109" t="str">
        <f>'MIPG INSTITUCIONAL'!G82</f>
        <v xml:space="preserve"> Guía de infraestructura crítica cibernética realizada.</v>
      </c>
      <c r="F76" s="110" t="s">
        <v>87</v>
      </c>
      <c r="G76" s="243">
        <f t="shared" si="9"/>
        <v>1</v>
      </c>
      <c r="H76" s="254">
        <f>'MIPG INSTITUCIONAL'!H82</f>
        <v>1</v>
      </c>
      <c r="I76" s="120">
        <f>'MIPG INSTITUCIONAL'!I82</f>
        <v>0</v>
      </c>
      <c r="J76" s="267">
        <f>'MIPG INSTITUCIONAL'!J82</f>
        <v>0</v>
      </c>
      <c r="K76" s="267">
        <f>'MIPG INSTITUCIONAL'!K82</f>
        <v>0</v>
      </c>
      <c r="L76" s="268">
        <f>'MIPG INSTITUCIONAL'!L82</f>
        <v>0</v>
      </c>
      <c r="M76" s="113"/>
      <c r="N76" s="114"/>
      <c r="O76" s="114">
        <v>1</v>
      </c>
      <c r="P76" s="283"/>
      <c r="Q76" s="280" t="str">
        <f t="shared" si="10"/>
        <v>SI</v>
      </c>
      <c r="R76" s="115">
        <f>'MIPG INSTITUCIONAL'!Q82</f>
        <v>0</v>
      </c>
      <c r="S76" s="116">
        <f>'MIPG INSTITUCIONAL'!R82</f>
        <v>0</v>
      </c>
      <c r="T76" s="116" t="str">
        <f>'MIPG INSTITUCIONAL'!S82</f>
        <v>X</v>
      </c>
      <c r="U76" s="117">
        <f>'MIPG INSTITUCIONAL'!T82</f>
        <v>0</v>
      </c>
      <c r="V76" s="104" t="str">
        <f t="shared" si="11"/>
        <v>4</v>
      </c>
      <c r="W76" s="104" t="str">
        <f t="shared" si="12"/>
        <v>4</v>
      </c>
      <c r="X76" s="104" t="str">
        <f t="shared" si="13"/>
        <v>3</v>
      </c>
      <c r="Y76" s="104" t="str">
        <f t="shared" si="14"/>
        <v>4</v>
      </c>
      <c r="Z76" s="105" t="str">
        <f>IF((IF(Tabla2[[#This Row],[Calculo1 ]]="1",_xlfn.IFS(W76="1",IF((J76/H76)&gt;100%,100%,J76/H76),W76="2",IF((J76/N76)&gt;100%,100%,J76/N76),W76="3","0%",W76="4","0")+Tabla2[[#This Row],[ III TRIM 20217]],_xlfn.IFS(W76="1",IF((J76/H76)&gt;100%,100%,J76/H76),W76="2",IF((J76/N76)&gt;100%,100%,J76/N76),W76="3","0%",W76="4","")))=100%,100%,(IF(Tabla2[[#This Row],[Calculo1 ]]="1",_xlfn.IFS(W76="1",IF((J76/H76)&gt;100%,100%,J76/H76),W76="2",IF((J76/N76)&gt;100%,100%,J76/N76),W76="3","0%",W76="4","0")+Tabla2[[#This Row],[ III TRIM 20217]],_xlfn.IFS(W76="1",IF((J76/H76)&gt;100%,100%,J76/H76),W76="2",IF((J76/N76)&gt;100%,100%,J76/N76),W76="3","0%",W76="4",""))))</f>
        <v/>
      </c>
      <c r="AA76" s="118" t="str">
        <f t="shared" si="15"/>
        <v/>
      </c>
      <c r="AB76" s="119" t="str">
        <f>_xlfn.IFNA(INDEX(Hoja1!$C$3:$C$230,MATCH(Tabla2[[#This Row],[Calculo5]],Hoja1!$B$3:$B$230,0)),"")</f>
        <v/>
      </c>
      <c r="AC76" s="119" t="str">
        <f t="shared" si="16"/>
        <v>0%</v>
      </c>
      <c r="AD76" s="121" t="str">
        <f t="shared" si="17"/>
        <v/>
      </c>
      <c r="AE76" s="296">
        <f>IF(IF(F76="","ESPECÍFICAR TIPO DE META",_xlfn.IFNA(_xlfn.IFS(SUM(I76:L76)=0,0%,SUM(I76:L76)&gt;0.001,(_xlfn.IFS(F76="INCREMENTO",SUM(I76:L76)/H76,F76="MANTENIMIENTO",SUM(I76:L76)/(H76*Tabla2[[#This Row],[N.X]])))),"ESPECÍFICAR TIPO DE META"))&gt;1,"100%",IF(F76="","ESPECÍFICAR TIPO DE META",_xlfn.IFNA(_xlfn.IFS(SUM(I76:L76)=0,0%,SUM(I76:L76)&gt;0.001,(_xlfn.IFS(F76="INCREMENTO",SUM(I76:L76)/H76,F76="MANTENIMIENTO",SUM(I76:L76)/(H76*Tabla2[[#This Row],[N.X]])))),"ESPECÍFICAR TIPO DE META")))</f>
        <v>0</v>
      </c>
      <c r="AF76" s="299">
        <f>'MIPG INSTITUCIONAL'!N82</f>
        <v>0</v>
      </c>
      <c r="AG76" s="293">
        <f>'MIPG INSTITUCIONAL'!O82</f>
        <v>0</v>
      </c>
      <c r="AH76" s="302" t="str">
        <f>'MIPG INSTITUCIONAL'!P82</f>
        <v>Jefe Oficina Asesora de Sistemas.</v>
      </c>
      <c r="AI76" s="88" t="str">
        <f>'MIPG INSTITUCIONAL'!P82</f>
        <v>Jefe Oficina Asesora de Sistemas.</v>
      </c>
    </row>
    <row r="77" spans="2:35" ht="68.45" customHeight="1" thickBot="1" x14ac:dyDescent="0.3">
      <c r="B77" s="108" t="s">
        <v>91</v>
      </c>
      <c r="C77" s="111" t="s">
        <v>96</v>
      </c>
      <c r="D77" s="154" t="str">
        <f>'MIPG INSTITUCIONAL'!F83</f>
        <v>Implementar un Sistema de Gestión de Seguridad de la Información (SGSI) en la entidad a partir de las necesidades identificadas.</v>
      </c>
      <c r="E77" s="109" t="str">
        <f>'MIPG INSTITUCIONAL'!G83</f>
        <v>Sistema de Gestión de Seguridad de la información SGSI implementado.</v>
      </c>
      <c r="F77" s="110" t="s">
        <v>87</v>
      </c>
      <c r="G77" s="244">
        <f t="shared" si="9"/>
        <v>2</v>
      </c>
      <c r="H77" s="254">
        <f>'MIPG INSTITUCIONAL'!H83</f>
        <v>1</v>
      </c>
      <c r="I77" s="120">
        <f>'MIPG INSTITUCIONAL'!I83</f>
        <v>0</v>
      </c>
      <c r="J77" s="353">
        <f>'MIPG INSTITUCIONAL'!J83</f>
        <v>0.5</v>
      </c>
      <c r="K77" s="267">
        <f>'MIPG INSTITUCIONAL'!K83</f>
        <v>0</v>
      </c>
      <c r="L77" s="268">
        <f>'MIPG INSTITUCIONAL'!L83</f>
        <v>0</v>
      </c>
      <c r="M77" s="113"/>
      <c r="N77" s="354">
        <v>0.5</v>
      </c>
      <c r="O77" s="114"/>
      <c r="P77" s="347">
        <v>0.5</v>
      </c>
      <c r="Q77" s="280" t="str">
        <f t="shared" si="10"/>
        <v>SI</v>
      </c>
      <c r="R77" s="115">
        <f>'MIPG INSTITUCIONAL'!Q83</f>
        <v>0</v>
      </c>
      <c r="S77" s="116" t="str">
        <f>'MIPG INSTITUCIONAL'!R83</f>
        <v>x</v>
      </c>
      <c r="T77" s="116">
        <f>'MIPG INSTITUCIONAL'!S83</f>
        <v>0</v>
      </c>
      <c r="U77" s="117" t="str">
        <f>'MIPG INSTITUCIONAL'!T83</f>
        <v>x</v>
      </c>
      <c r="V77" s="104" t="str">
        <f t="shared" si="11"/>
        <v>4</v>
      </c>
      <c r="W77" s="104" t="str">
        <f t="shared" si="12"/>
        <v>2</v>
      </c>
      <c r="X77" s="104" t="str">
        <f t="shared" si="13"/>
        <v>4</v>
      </c>
      <c r="Y77" s="104" t="str">
        <f t="shared" si="14"/>
        <v>3</v>
      </c>
      <c r="Z77" s="105">
        <f>IF((IF(Tabla2[[#This Row],[Calculo1 ]]="1",_xlfn.IFS(W77="1",IF((J77/H77)&gt;100%,100%,J77/H77),W77="2",IF((J77/N77)&gt;100%,100%,J77/N77),W77="3","0%",W77="4","0")+Tabla2[[#This Row],[ III TRIM 20217]],_xlfn.IFS(W77="1",IF((J77/H77)&gt;100%,100%,J77/H77),W77="2",IF((J77/N77)&gt;100%,100%,J77/N77),W77="3","0%",W77="4","")))=100%,100%,(IF(Tabla2[[#This Row],[Calculo1 ]]="1",_xlfn.IFS(W77="1",IF((J77/H77)&gt;100%,100%,J77/H77),W77="2",IF((J77/N77)&gt;100%,100%,J77/N77),W77="3","0%",W77="4","0")+Tabla2[[#This Row],[ III TRIM 20217]],_xlfn.IFS(W77="1",IF((J77/H77)&gt;100%,100%,J77/H77),W77="2",IF((J77/N77)&gt;100%,100%,J77/N77),W77="3","0%",W77="4",""))))</f>
        <v>1</v>
      </c>
      <c r="AA77" s="118" t="str">
        <f t="shared" si="15"/>
        <v/>
      </c>
      <c r="AB77" s="119">
        <f>_xlfn.IFNA(INDEX(Hoja1!$C$3:$C$230,MATCH(Tabla2[[#This Row],[Calculo5]],Hoja1!$B$3:$B$230,0)),"")</f>
        <v>1</v>
      </c>
      <c r="AC77" s="119" t="str">
        <f t="shared" si="16"/>
        <v/>
      </c>
      <c r="AD77" s="121" t="str">
        <f t="shared" si="17"/>
        <v>0%</v>
      </c>
      <c r="AE77" s="296">
        <f>IF(IF(F77="","ESPECÍFICAR TIPO DE META",_xlfn.IFNA(_xlfn.IFS(SUM(I77:L77)=0,0%,SUM(I77:L77)&gt;0.001,(_xlfn.IFS(F77="INCREMENTO",SUM(I77:L77)/H77,F77="MANTENIMIENTO",SUM(I77:L77)/(H77*Tabla2[[#This Row],[N.X]])))),"ESPECÍFICAR TIPO DE META"))&gt;1,"100%",IF(F77="","ESPECÍFICAR TIPO DE META",_xlfn.IFNA(_xlfn.IFS(SUM(I77:L77)=0,0%,SUM(I77:L77)&gt;0.001,(_xlfn.IFS(F77="INCREMENTO",SUM(I77:L77)/H77,F77="MANTENIMIENTO",SUM(I77:L77)/(H77*Tabla2[[#This Row],[N.X]])))),"ESPECÍFICAR TIPO DE META")))</f>
        <v>0.5</v>
      </c>
      <c r="AF77" s="299">
        <f>'MIPG INSTITUCIONAL'!N83</f>
        <v>0</v>
      </c>
      <c r="AG77" s="293">
        <f>'MIPG INSTITUCIONAL'!O83</f>
        <v>0</v>
      </c>
      <c r="AH77" s="302" t="str">
        <f>'MIPG INSTITUCIONAL'!P83</f>
        <v>Jefe Oficina Asesora de Sistemas.</v>
      </c>
      <c r="AI77" s="88" t="str">
        <f>'MIPG INSTITUCIONAL'!P83</f>
        <v>Jefe Oficina Asesora de Sistemas.</v>
      </c>
    </row>
    <row r="78" spans="2:35" ht="84.95" customHeight="1" thickBot="1" x14ac:dyDescent="0.3">
      <c r="B78" s="108" t="s">
        <v>91</v>
      </c>
      <c r="C78" s="111" t="s">
        <v>96</v>
      </c>
      <c r="D78" s="154" t="str">
        <f>'MIPG INSTITUCIONAL'!F84</f>
        <v>Llevar a cabo campañas de concientización en temas de seguridad de la información de manera frecuente y periódica, específicas para cada uno de los distintos roles dentro de la entidad.</v>
      </c>
      <c r="E78" s="109" t="str">
        <f>'MIPG INSTITUCIONAL'!G84</f>
        <v>Circulares con la información de la capacitación implementada</v>
      </c>
      <c r="F78" s="110" t="s">
        <v>87</v>
      </c>
      <c r="G78" s="244">
        <f t="shared" si="9"/>
        <v>1</v>
      </c>
      <c r="H78" s="254">
        <f>'MIPG INSTITUCIONAL'!H84</f>
        <v>1</v>
      </c>
      <c r="I78" s="120">
        <f>'MIPG INSTITUCIONAL'!I84</f>
        <v>0</v>
      </c>
      <c r="J78" s="267">
        <f>'MIPG INSTITUCIONAL'!J84</f>
        <v>0</v>
      </c>
      <c r="K78" s="267">
        <f>'MIPG INSTITUCIONAL'!K84</f>
        <v>0</v>
      </c>
      <c r="L78" s="268">
        <f>'MIPG INSTITUCIONAL'!L84</f>
        <v>0</v>
      </c>
      <c r="M78" s="113"/>
      <c r="N78" s="114"/>
      <c r="O78" s="114">
        <v>1</v>
      </c>
      <c r="P78" s="283"/>
      <c r="Q78" s="280" t="str">
        <f t="shared" si="10"/>
        <v>SI</v>
      </c>
      <c r="R78" s="115">
        <f>'MIPG INSTITUCIONAL'!Q84</f>
        <v>0</v>
      </c>
      <c r="S78" s="116">
        <f>'MIPG INSTITUCIONAL'!R84</f>
        <v>0</v>
      </c>
      <c r="T78" s="116" t="str">
        <f>'MIPG INSTITUCIONAL'!S84</f>
        <v>x</v>
      </c>
      <c r="U78" s="117">
        <f>'MIPG INSTITUCIONAL'!T84</f>
        <v>0</v>
      </c>
      <c r="V78" s="104" t="str">
        <f t="shared" si="11"/>
        <v>4</v>
      </c>
      <c r="W78" s="104" t="str">
        <f t="shared" si="12"/>
        <v>4</v>
      </c>
      <c r="X78" s="104" t="str">
        <f t="shared" si="13"/>
        <v>3</v>
      </c>
      <c r="Y78" s="104" t="str">
        <f t="shared" si="14"/>
        <v>4</v>
      </c>
      <c r="Z78" s="105" t="str">
        <f>IF((IF(Tabla2[[#This Row],[Calculo1 ]]="1",_xlfn.IFS(W78="1",IF((J78/H78)&gt;100%,100%,J78/H78),W78="2",IF((J78/N78)&gt;100%,100%,J78/N78),W78="3","0%",W78="4","0")+Tabla2[[#This Row],[ III TRIM 20217]],_xlfn.IFS(W78="1",IF((J78/H78)&gt;100%,100%,J78/H78),W78="2",IF((J78/N78)&gt;100%,100%,J78/N78),W78="3","0%",W78="4","")))=100%,100%,(IF(Tabla2[[#This Row],[Calculo1 ]]="1",_xlfn.IFS(W78="1",IF((J78/H78)&gt;100%,100%,J78/H78),W78="2",IF((J78/N78)&gt;100%,100%,J78/N78),W78="3","0%",W78="4","0")+Tabla2[[#This Row],[ III TRIM 20217]],_xlfn.IFS(W78="1",IF((J78/H78)&gt;100%,100%,J78/H78),W78="2",IF((J78/N78)&gt;100%,100%,J78/N78),W78="3","0%",W78="4",""))))</f>
        <v/>
      </c>
      <c r="AA78" s="118" t="str">
        <f t="shared" si="15"/>
        <v/>
      </c>
      <c r="AB78" s="119" t="str">
        <f>_xlfn.IFNA(INDEX(Hoja1!$C$3:$C$230,MATCH(Tabla2[[#This Row],[Calculo5]],Hoja1!$B$3:$B$230,0)),"")</f>
        <v/>
      </c>
      <c r="AC78" s="119" t="str">
        <f t="shared" si="16"/>
        <v>0%</v>
      </c>
      <c r="AD78" s="121" t="str">
        <f t="shared" si="17"/>
        <v/>
      </c>
      <c r="AE78" s="296">
        <f>IF(IF(F78="","ESPECÍFICAR TIPO DE META",_xlfn.IFNA(_xlfn.IFS(SUM(I78:L78)=0,0%,SUM(I78:L78)&gt;0.001,(_xlfn.IFS(F78="INCREMENTO",SUM(I78:L78)/H78,F78="MANTENIMIENTO",SUM(I78:L78)/(H78*Tabla2[[#This Row],[N.X]])))),"ESPECÍFICAR TIPO DE META"))&gt;1,"100%",IF(F78="","ESPECÍFICAR TIPO DE META",_xlfn.IFNA(_xlfn.IFS(SUM(I78:L78)=0,0%,SUM(I78:L78)&gt;0.001,(_xlfn.IFS(F78="INCREMENTO",SUM(I78:L78)/H78,F78="MANTENIMIENTO",SUM(I78:L78)/(H78*Tabla2[[#This Row],[N.X]])))),"ESPECÍFICAR TIPO DE META")))</f>
        <v>0</v>
      </c>
      <c r="AF78" s="299">
        <f>'MIPG INSTITUCIONAL'!N84</f>
        <v>0</v>
      </c>
      <c r="AG78" s="293">
        <f>'MIPG INSTITUCIONAL'!O84</f>
        <v>0</v>
      </c>
      <c r="AH78" s="302" t="str">
        <f>'MIPG INSTITUCIONAL'!P84</f>
        <v>Jefe Oficina Asesora de Sistemas.</v>
      </c>
      <c r="AI78" s="88" t="str">
        <f>'MIPG INSTITUCIONAL'!P84</f>
        <v>Jefe Oficina Asesora de Sistemas.</v>
      </c>
    </row>
    <row r="79" spans="2:35" ht="68.45" customHeight="1" thickBot="1" x14ac:dyDescent="0.3">
      <c r="B79" s="108" t="s">
        <v>91</v>
      </c>
      <c r="C79" s="111" t="s">
        <v>96</v>
      </c>
      <c r="D79" s="154" t="str">
        <f>'MIPG INSTITUCIONAL'!F85</f>
        <v>Crear un procedimiento de gestión de incidentes de seguridad de la información, formalizarlo y actualizarlo de acuerdo con los cambios de la entidad.</v>
      </c>
      <c r="E79" s="109" t="str">
        <f>'MIPG INSTITUCIONAL'!G85</f>
        <v>Procedimiento de gestión de incidentes de seguridad de la información creado.</v>
      </c>
      <c r="F79" s="110" t="s">
        <v>87</v>
      </c>
      <c r="G79" s="243">
        <f t="shared" si="9"/>
        <v>1</v>
      </c>
      <c r="H79" s="254">
        <f>'MIPG INSTITUCIONAL'!H85</f>
        <v>1</v>
      </c>
      <c r="I79" s="120">
        <f>'MIPG INSTITUCIONAL'!I85</f>
        <v>0</v>
      </c>
      <c r="J79" s="267">
        <f>'MIPG INSTITUCIONAL'!J85</f>
        <v>0</v>
      </c>
      <c r="K79" s="267">
        <f>'MIPG INSTITUCIONAL'!K85</f>
        <v>0</v>
      </c>
      <c r="L79" s="268">
        <f>'MIPG INSTITUCIONAL'!L85</f>
        <v>0</v>
      </c>
      <c r="M79" s="113"/>
      <c r="N79" s="114"/>
      <c r="O79" s="114">
        <v>1</v>
      </c>
      <c r="P79" s="283"/>
      <c r="Q79" s="280" t="str">
        <f t="shared" si="10"/>
        <v>SI</v>
      </c>
      <c r="R79" s="115">
        <f>'MIPG INSTITUCIONAL'!Q85</f>
        <v>0</v>
      </c>
      <c r="S79" s="116">
        <f>'MIPG INSTITUCIONAL'!R85</f>
        <v>0</v>
      </c>
      <c r="T79" s="116" t="str">
        <f>'MIPG INSTITUCIONAL'!S85</f>
        <v>x</v>
      </c>
      <c r="U79" s="117">
        <f>'MIPG INSTITUCIONAL'!T85</f>
        <v>0</v>
      </c>
      <c r="V79" s="104" t="str">
        <f t="shared" si="11"/>
        <v>4</v>
      </c>
      <c r="W79" s="104" t="str">
        <f t="shared" si="12"/>
        <v>4</v>
      </c>
      <c r="X79" s="104" t="str">
        <f t="shared" si="13"/>
        <v>3</v>
      </c>
      <c r="Y79" s="104" t="str">
        <f t="shared" si="14"/>
        <v>4</v>
      </c>
      <c r="Z79" s="105" t="str">
        <f>IF((IF(Tabla2[[#This Row],[Calculo1 ]]="1",_xlfn.IFS(W79="1",IF((J79/H79)&gt;100%,100%,J79/H79),W79="2",IF((J79/N79)&gt;100%,100%,J79/N79),W79="3","0%",W79="4","0")+Tabla2[[#This Row],[ III TRIM 20217]],_xlfn.IFS(W79="1",IF((J79/H79)&gt;100%,100%,J79/H79),W79="2",IF((J79/N79)&gt;100%,100%,J79/N79),W79="3","0%",W79="4","")))=100%,100%,(IF(Tabla2[[#This Row],[Calculo1 ]]="1",_xlfn.IFS(W79="1",IF((J79/H79)&gt;100%,100%,J79/H79),W79="2",IF((J79/N79)&gt;100%,100%,J79/N79),W79="3","0%",W79="4","0")+Tabla2[[#This Row],[ III TRIM 20217]],_xlfn.IFS(W79="1",IF((J79/H79)&gt;100%,100%,J79/H79),W79="2",IF((J79/N79)&gt;100%,100%,J79/N79),W79="3","0%",W79="4",""))))</f>
        <v/>
      </c>
      <c r="AA79" s="118" t="str">
        <f t="shared" si="15"/>
        <v/>
      </c>
      <c r="AB79" s="119" t="str">
        <f>_xlfn.IFNA(INDEX(Hoja1!$C$3:$C$230,MATCH(Tabla2[[#This Row],[Calculo5]],Hoja1!$B$3:$B$230,0)),"")</f>
        <v/>
      </c>
      <c r="AC79" s="119" t="str">
        <f t="shared" si="16"/>
        <v>0%</v>
      </c>
      <c r="AD79" s="121" t="str">
        <f t="shared" si="17"/>
        <v/>
      </c>
      <c r="AE79" s="296">
        <f>IF(IF(F79="","ESPECÍFICAR TIPO DE META",_xlfn.IFNA(_xlfn.IFS(SUM(I79:L79)=0,0%,SUM(I79:L79)&gt;0.001,(_xlfn.IFS(F79="INCREMENTO",SUM(I79:L79)/H79,F79="MANTENIMIENTO",SUM(I79:L79)/(H79*Tabla2[[#This Row],[N.X]])))),"ESPECÍFICAR TIPO DE META"))&gt;1,"100%",IF(F79="","ESPECÍFICAR TIPO DE META",_xlfn.IFNA(_xlfn.IFS(SUM(I79:L79)=0,0%,SUM(I79:L79)&gt;0.001,(_xlfn.IFS(F79="INCREMENTO",SUM(I79:L79)/H79,F79="MANTENIMIENTO",SUM(I79:L79)/(H79*Tabla2[[#This Row],[N.X]])))),"ESPECÍFICAR TIPO DE META")))</f>
        <v>0</v>
      </c>
      <c r="AF79" s="299">
        <f>'MIPG INSTITUCIONAL'!N85</f>
        <v>0</v>
      </c>
      <c r="AG79" s="293">
        <f>'MIPG INSTITUCIONAL'!O85</f>
        <v>0</v>
      </c>
      <c r="AH79" s="302" t="str">
        <f>'MIPG INSTITUCIONAL'!P85</f>
        <v>Jefe Oficina Asesora de Sistemas.</v>
      </c>
      <c r="AI79" s="88" t="str">
        <f>'MIPG INSTITUCIONAL'!P85</f>
        <v>Jefe Oficina Asesora de Sistemas.</v>
      </c>
    </row>
    <row r="80" spans="2:35" ht="68.45" customHeight="1" thickBot="1" x14ac:dyDescent="0.3">
      <c r="B80" s="108" t="s">
        <v>91</v>
      </c>
      <c r="C80" s="111" t="s">
        <v>96</v>
      </c>
      <c r="D80" s="154" t="str">
        <f>'MIPG INSTITUCIONAL'!F86</f>
        <v>Realizar evaluaciones de vulnerabilidades informáticas.</v>
      </c>
      <c r="E80" s="109" t="str">
        <f>'MIPG INSTITUCIONAL'!G86</f>
        <v>Informes de evaluaciones de vulnerabilidades informáticas realizados.</v>
      </c>
      <c r="F80" s="110" t="s">
        <v>87</v>
      </c>
      <c r="G80" s="243">
        <f t="shared" si="9"/>
        <v>1</v>
      </c>
      <c r="H80" s="254">
        <f>'MIPG INSTITUCIONAL'!H86</f>
        <v>1</v>
      </c>
      <c r="I80" s="120">
        <f>'MIPG INSTITUCIONAL'!I86</f>
        <v>0</v>
      </c>
      <c r="J80" s="267">
        <f>'MIPG INSTITUCIONAL'!J86</f>
        <v>0</v>
      </c>
      <c r="K80" s="267">
        <f>'MIPG INSTITUCIONAL'!K86</f>
        <v>0</v>
      </c>
      <c r="L80" s="268">
        <f>'MIPG INSTITUCIONAL'!L86</f>
        <v>0</v>
      </c>
      <c r="M80" s="113"/>
      <c r="N80" s="114"/>
      <c r="O80" s="114"/>
      <c r="P80" s="283">
        <v>1</v>
      </c>
      <c r="Q80" s="280" t="str">
        <f t="shared" si="10"/>
        <v>SI</v>
      </c>
      <c r="R80" s="115">
        <f>'MIPG INSTITUCIONAL'!Q86</f>
        <v>0</v>
      </c>
      <c r="S80" s="116">
        <f>'MIPG INSTITUCIONAL'!R86</f>
        <v>0</v>
      </c>
      <c r="T80" s="116">
        <f>'MIPG INSTITUCIONAL'!S86</f>
        <v>0</v>
      </c>
      <c r="U80" s="117" t="str">
        <f>'MIPG INSTITUCIONAL'!T86</f>
        <v>x</v>
      </c>
      <c r="V80" s="104" t="str">
        <f t="shared" si="11"/>
        <v>4</v>
      </c>
      <c r="W80" s="104" t="str">
        <f t="shared" si="12"/>
        <v>4</v>
      </c>
      <c r="X80" s="104" t="str">
        <f t="shared" si="13"/>
        <v>4</v>
      </c>
      <c r="Y80" s="104" t="str">
        <f t="shared" si="14"/>
        <v>3</v>
      </c>
      <c r="Z80" s="105" t="str">
        <f>IF((IF(Tabla2[[#This Row],[Calculo1 ]]="1",_xlfn.IFS(W80="1",IF((J80/H80)&gt;100%,100%,J80/H80),W80="2",IF((J80/N80)&gt;100%,100%,J80/N80),W80="3","0%",W80="4","0")+Tabla2[[#This Row],[ III TRIM 20217]],_xlfn.IFS(W80="1",IF((J80/H80)&gt;100%,100%,J80/H80),W80="2",IF((J80/N80)&gt;100%,100%,J80/N80),W80="3","0%",W80="4","")))=100%,100%,(IF(Tabla2[[#This Row],[Calculo1 ]]="1",_xlfn.IFS(W80="1",IF((J80/H80)&gt;100%,100%,J80/H80),W80="2",IF((J80/N80)&gt;100%,100%,J80/N80),W80="3","0%",W80="4","0")+Tabla2[[#This Row],[ III TRIM 20217]],_xlfn.IFS(W80="1",IF((J80/H80)&gt;100%,100%,J80/H80),W80="2",IF((J80/N80)&gt;100%,100%,J80/N80),W80="3","0%",W80="4",""))))</f>
        <v/>
      </c>
      <c r="AA80" s="118" t="str">
        <f t="shared" si="15"/>
        <v/>
      </c>
      <c r="AB80" s="119" t="str">
        <f>_xlfn.IFNA(INDEX(Hoja1!$C$3:$C$230,MATCH(Tabla2[[#This Row],[Calculo5]],Hoja1!$B$3:$B$230,0)),"")</f>
        <v/>
      </c>
      <c r="AC80" s="119" t="str">
        <f t="shared" si="16"/>
        <v/>
      </c>
      <c r="AD80" s="121" t="str">
        <f t="shared" si="17"/>
        <v>0%</v>
      </c>
      <c r="AE80" s="296">
        <f>IF(IF(F80="","ESPECÍFICAR TIPO DE META",_xlfn.IFNA(_xlfn.IFS(SUM(I80:L80)=0,0%,SUM(I80:L80)&gt;0.001,(_xlfn.IFS(F80="INCREMENTO",SUM(I80:L80)/H80,F80="MANTENIMIENTO",SUM(I80:L80)/(H80*Tabla2[[#This Row],[N.X]])))),"ESPECÍFICAR TIPO DE META"))&gt;1,"100%",IF(F80="","ESPECÍFICAR TIPO DE META",_xlfn.IFNA(_xlfn.IFS(SUM(I80:L80)=0,0%,SUM(I80:L80)&gt;0.001,(_xlfn.IFS(F80="INCREMENTO",SUM(I80:L80)/H80,F80="MANTENIMIENTO",SUM(I80:L80)/(H80*Tabla2[[#This Row],[N.X]])))),"ESPECÍFICAR TIPO DE META")))</f>
        <v>0</v>
      </c>
      <c r="AF80" s="299">
        <f>'MIPG INSTITUCIONAL'!N86</f>
        <v>0</v>
      </c>
      <c r="AG80" s="293">
        <f>'MIPG INSTITUCIONAL'!O86</f>
        <v>0</v>
      </c>
      <c r="AH80" s="302" t="str">
        <f>'MIPG INSTITUCIONAL'!P86</f>
        <v>Jefe Oficina Asesora de Sistemas.</v>
      </c>
      <c r="AI80" s="88" t="str">
        <f>'MIPG INSTITUCIONAL'!P86</f>
        <v>Jefe Oficina Asesora de Sistemas.</v>
      </c>
    </row>
    <row r="81" spans="2:35" ht="68.45" customHeight="1" thickBot="1" x14ac:dyDescent="0.3">
      <c r="B81" s="108" t="s">
        <v>91</v>
      </c>
      <c r="C81" s="111" t="s">
        <v>96</v>
      </c>
      <c r="D81" s="154" t="str">
        <f>'MIPG INSTITUCIONAL'!F87</f>
        <v>Actualizar el sistema misional de la entidad según los despliegues del proveedor, contra la mitigación de vulnerabilidad y la aplicación de actualizaciones y parches de seguridad.</v>
      </c>
      <c r="E81" s="126" t="str">
        <f>'MIPG INSTITUCIONAL'!G87</f>
        <v>Sistema Misional de la Entidad actualizado.</v>
      </c>
      <c r="F81" s="110" t="s">
        <v>87</v>
      </c>
      <c r="G81" s="244">
        <f t="shared" si="9"/>
        <v>1</v>
      </c>
      <c r="H81" s="254">
        <f>'MIPG INSTITUCIONAL'!H87</f>
        <v>1</v>
      </c>
      <c r="I81" s="120">
        <f>'MIPG INSTITUCIONAL'!I87</f>
        <v>0</v>
      </c>
      <c r="J81" s="267">
        <f>'MIPG INSTITUCIONAL'!J87</f>
        <v>0</v>
      </c>
      <c r="K81" s="267">
        <f>'MIPG INSTITUCIONAL'!K87</f>
        <v>0</v>
      </c>
      <c r="L81" s="268">
        <f>'MIPG INSTITUCIONAL'!L87</f>
        <v>0</v>
      </c>
      <c r="M81" s="113"/>
      <c r="N81" s="114"/>
      <c r="O81" s="114">
        <v>1</v>
      </c>
      <c r="P81" s="283"/>
      <c r="Q81" s="280" t="str">
        <f t="shared" si="10"/>
        <v>SI</v>
      </c>
      <c r="R81" s="115">
        <f>'MIPG INSTITUCIONAL'!Q87</f>
        <v>0</v>
      </c>
      <c r="S81" s="116">
        <f>'MIPG INSTITUCIONAL'!R87</f>
        <v>0</v>
      </c>
      <c r="T81" s="116" t="str">
        <f>'MIPG INSTITUCIONAL'!S87</f>
        <v>x</v>
      </c>
      <c r="U81" s="117">
        <f>'MIPG INSTITUCIONAL'!T87</f>
        <v>0</v>
      </c>
      <c r="V81" s="104" t="str">
        <f t="shared" si="11"/>
        <v>4</v>
      </c>
      <c r="W81" s="104" t="str">
        <f t="shared" si="12"/>
        <v>4</v>
      </c>
      <c r="X81" s="104" t="str">
        <f t="shared" si="13"/>
        <v>3</v>
      </c>
      <c r="Y81" s="104" t="str">
        <f t="shared" si="14"/>
        <v>4</v>
      </c>
      <c r="Z81" s="105" t="str">
        <f>IF((IF(Tabla2[[#This Row],[Calculo1 ]]="1",_xlfn.IFS(W81="1",IF((J81/H81)&gt;100%,100%,J81/H81),W81="2",IF((J81/N81)&gt;100%,100%,J81/N81),W81="3","0%",W81="4","0")+Tabla2[[#This Row],[ III TRIM 20217]],_xlfn.IFS(W81="1",IF((J81/H81)&gt;100%,100%,J81/H81),W81="2",IF((J81/N81)&gt;100%,100%,J81/N81),W81="3","0%",W81="4","")))=100%,100%,(IF(Tabla2[[#This Row],[Calculo1 ]]="1",_xlfn.IFS(W81="1",IF((J81/H81)&gt;100%,100%,J81/H81),W81="2",IF((J81/N81)&gt;100%,100%,J81/N81),W81="3","0%",W81="4","0")+Tabla2[[#This Row],[ III TRIM 20217]],_xlfn.IFS(W81="1",IF((J81/H81)&gt;100%,100%,J81/H81),W81="2",IF((J81/N81)&gt;100%,100%,J81/N81),W81="3","0%",W81="4",""))))</f>
        <v/>
      </c>
      <c r="AA81" s="118" t="str">
        <f t="shared" si="15"/>
        <v/>
      </c>
      <c r="AB81" s="119" t="str">
        <f>_xlfn.IFNA(INDEX(Hoja1!$C$3:$C$230,MATCH(Tabla2[[#This Row],[Calculo5]],Hoja1!$B$3:$B$230,0)),"")</f>
        <v/>
      </c>
      <c r="AC81" s="119" t="str">
        <f t="shared" si="16"/>
        <v>0%</v>
      </c>
      <c r="AD81" s="121" t="str">
        <f t="shared" si="17"/>
        <v/>
      </c>
      <c r="AE81" s="296">
        <f>IF(IF(F81="","ESPECÍFICAR TIPO DE META",_xlfn.IFNA(_xlfn.IFS(SUM(I81:L81)=0,0%,SUM(I81:L81)&gt;0.001,(_xlfn.IFS(F81="INCREMENTO",SUM(I81:L81)/H81,F81="MANTENIMIENTO",SUM(I81:L81)/(H81*Tabla2[[#This Row],[N.X]])))),"ESPECÍFICAR TIPO DE META"))&gt;1,"100%",IF(F81="","ESPECÍFICAR TIPO DE META",_xlfn.IFNA(_xlfn.IFS(SUM(I81:L81)=0,0%,SUM(I81:L81)&gt;0.001,(_xlfn.IFS(F81="INCREMENTO",SUM(I81:L81)/H81,F81="MANTENIMIENTO",SUM(I81:L81)/(H81*Tabla2[[#This Row],[N.X]])))),"ESPECÍFICAR TIPO DE META")))</f>
        <v>0</v>
      </c>
      <c r="AF81" s="299">
        <f>'MIPG INSTITUCIONAL'!N87</f>
        <v>0</v>
      </c>
      <c r="AG81" s="293">
        <f>'MIPG INSTITUCIONAL'!O87</f>
        <v>0</v>
      </c>
      <c r="AH81" s="302" t="str">
        <f>'MIPG INSTITUCIONAL'!P87</f>
        <v>Jefe Oficina Asesora de Sistemas.</v>
      </c>
      <c r="AI81" s="88" t="str">
        <f>'MIPG INSTITUCIONAL'!P87</f>
        <v>Jefe Oficina Asesora de Sistemas.</v>
      </c>
    </row>
    <row r="82" spans="2:35" ht="78.599999999999994" customHeight="1" thickBot="1" x14ac:dyDescent="0.3">
      <c r="B82" s="108" t="s">
        <v>91</v>
      </c>
      <c r="C82" s="111" t="s">
        <v>96</v>
      </c>
      <c r="D82" s="154" t="str">
        <f>'MIPG INSTITUCIONAL'!F88</f>
        <v>Realizar ejercicios simulados de ingeniería social al personal de la entidad incluyendo campañas de PHISHING, SMISHING, entre otros, y realizar concientización, educación y formación a partir de los resultados obtenidos.</v>
      </c>
      <c r="E82" s="109" t="str">
        <f>'MIPG INSTITUCIONAL'!G88</f>
        <v>Circulares con la información de la capacitación implementada.</v>
      </c>
      <c r="F82" s="110" t="s">
        <v>87</v>
      </c>
      <c r="G82" s="244">
        <f t="shared" si="9"/>
        <v>1</v>
      </c>
      <c r="H82" s="254">
        <f>'MIPG INSTITUCIONAL'!H88</f>
        <v>1</v>
      </c>
      <c r="I82" s="120">
        <f>'MIPG INSTITUCIONAL'!I88</f>
        <v>0</v>
      </c>
      <c r="J82" s="267">
        <f>'MIPG INSTITUCIONAL'!J88</f>
        <v>0</v>
      </c>
      <c r="K82" s="267">
        <f>'MIPG INSTITUCIONAL'!K88</f>
        <v>0</v>
      </c>
      <c r="L82" s="268">
        <f>'MIPG INSTITUCIONAL'!L88</f>
        <v>0</v>
      </c>
      <c r="M82" s="113"/>
      <c r="N82" s="114"/>
      <c r="O82" s="114">
        <v>1</v>
      </c>
      <c r="P82" s="283"/>
      <c r="Q82" s="280" t="str">
        <f t="shared" si="10"/>
        <v>SI</v>
      </c>
      <c r="R82" s="115">
        <f>'MIPG INSTITUCIONAL'!Q88</f>
        <v>0</v>
      </c>
      <c r="S82" s="116">
        <f>'MIPG INSTITUCIONAL'!R88</f>
        <v>0</v>
      </c>
      <c r="T82" s="116" t="str">
        <f>'MIPG INSTITUCIONAL'!S88</f>
        <v>x</v>
      </c>
      <c r="U82" s="117">
        <f>'MIPG INSTITUCIONAL'!T88</f>
        <v>0</v>
      </c>
      <c r="V82" s="104" t="str">
        <f t="shared" si="11"/>
        <v>4</v>
      </c>
      <c r="W82" s="104" t="str">
        <f t="shared" si="12"/>
        <v>4</v>
      </c>
      <c r="X82" s="104" t="str">
        <f t="shared" si="13"/>
        <v>3</v>
      </c>
      <c r="Y82" s="104" t="str">
        <f t="shared" si="14"/>
        <v>4</v>
      </c>
      <c r="Z82" s="105" t="str">
        <f>IF((IF(Tabla2[[#This Row],[Calculo1 ]]="1",_xlfn.IFS(W82="1",IF((J82/H82)&gt;100%,100%,J82/H82),W82="2",IF((J82/N82)&gt;100%,100%,J82/N82),W82="3","0%",W82="4","0")+Tabla2[[#This Row],[ III TRIM 20217]],_xlfn.IFS(W82="1",IF((J82/H82)&gt;100%,100%,J82/H82),W82="2",IF((J82/N82)&gt;100%,100%,J82/N82),W82="3","0%",W82="4","")))=100%,100%,(IF(Tabla2[[#This Row],[Calculo1 ]]="1",_xlfn.IFS(W82="1",IF((J82/H82)&gt;100%,100%,J82/H82),W82="2",IF((J82/N82)&gt;100%,100%,J82/N82),W82="3","0%",W82="4","0")+Tabla2[[#This Row],[ III TRIM 20217]],_xlfn.IFS(W82="1",IF((J82/H82)&gt;100%,100%,J82/H82),W82="2",IF((J82/N82)&gt;100%,100%,J82/N82),W82="3","0%",W82="4",""))))</f>
        <v/>
      </c>
      <c r="AA82" s="118" t="str">
        <f t="shared" si="15"/>
        <v/>
      </c>
      <c r="AB82" s="119" t="str">
        <f>_xlfn.IFNA(INDEX(Hoja1!$C$3:$C$230,MATCH(Tabla2[[#This Row],[Calculo5]],Hoja1!$B$3:$B$230,0)),"")</f>
        <v/>
      </c>
      <c r="AC82" s="119" t="str">
        <f t="shared" si="16"/>
        <v>0%</v>
      </c>
      <c r="AD82" s="121" t="str">
        <f t="shared" si="17"/>
        <v/>
      </c>
      <c r="AE82" s="296">
        <f>IF(IF(F82="","ESPECÍFICAR TIPO DE META",_xlfn.IFNA(_xlfn.IFS(SUM(I82:L82)=0,0%,SUM(I82:L82)&gt;0.001,(_xlfn.IFS(F82="INCREMENTO",SUM(I82:L82)/H82,F82="MANTENIMIENTO",SUM(I82:L82)/(H82*Tabla2[[#This Row],[N.X]])))),"ESPECÍFICAR TIPO DE META"))&gt;1,"100%",IF(F82="","ESPECÍFICAR TIPO DE META",_xlfn.IFNA(_xlfn.IFS(SUM(I82:L82)=0,0%,SUM(I82:L82)&gt;0.001,(_xlfn.IFS(F82="INCREMENTO",SUM(I82:L82)/H82,F82="MANTENIMIENTO",SUM(I82:L82)/(H82*Tabla2[[#This Row],[N.X]])))),"ESPECÍFICAR TIPO DE META")))</f>
        <v>0</v>
      </c>
      <c r="AF82" s="299">
        <f>'MIPG INSTITUCIONAL'!N88</f>
        <v>0</v>
      </c>
      <c r="AG82" s="293">
        <f>'MIPG INSTITUCIONAL'!O88</f>
        <v>0</v>
      </c>
      <c r="AH82" s="302" t="str">
        <f>'MIPG INSTITUCIONAL'!P88</f>
        <v>Jefe Oficina Asesora de Sistemas.</v>
      </c>
      <c r="AI82" s="88" t="str">
        <f>'MIPG INSTITUCIONAL'!P88</f>
        <v>Jefe Oficina Asesora de Sistemas.</v>
      </c>
    </row>
    <row r="83" spans="2:35" ht="68.45" customHeight="1" thickBot="1" x14ac:dyDescent="0.3">
      <c r="B83" s="108" t="s">
        <v>91</v>
      </c>
      <c r="C83" s="111" t="s">
        <v>96</v>
      </c>
      <c r="D83" s="154" t="str">
        <f>'MIPG INSTITUCIONAL'!F89</f>
        <v>Diseño, implementación, capacitación, medición y validación con organismos de control, sobre la Política de daño antijurídico, defensa judicial y repetición.
La política incluirá estrategias de defensa focalizadas en la reiteración, la complejidad de los casos y el impacto del caso en términos de pretensiones, posibilidad de éxito, visibilidad ante los medios de comunicación, entre otros.</v>
      </c>
      <c r="E83" s="109" t="str">
        <f>'MIPG INSTITUCIONAL'!G89</f>
        <v>Socialización política de daño antijuridico realizada.</v>
      </c>
      <c r="F83" s="110" t="s">
        <v>87</v>
      </c>
      <c r="G83" s="243">
        <f t="shared" si="9"/>
        <v>1</v>
      </c>
      <c r="H83" s="255">
        <f>'MIPG INSTITUCIONAL'!H89</f>
        <v>1</v>
      </c>
      <c r="I83" s="120">
        <f>'MIPG INSTITUCIONAL'!I89</f>
        <v>0</v>
      </c>
      <c r="J83" s="267">
        <f>'MIPG INSTITUCIONAL'!J89</f>
        <v>0</v>
      </c>
      <c r="K83" s="267">
        <f>'MIPG INSTITUCIONAL'!K89</f>
        <v>0</v>
      </c>
      <c r="L83" s="268">
        <f>'MIPG INSTITUCIONAL'!L89</f>
        <v>0</v>
      </c>
      <c r="M83" s="113"/>
      <c r="N83" s="114"/>
      <c r="O83" s="114">
        <v>1</v>
      </c>
      <c r="P83" s="283"/>
      <c r="Q83" s="280" t="str">
        <f t="shared" si="10"/>
        <v>SI</v>
      </c>
      <c r="R83" s="115">
        <f>'MIPG INSTITUCIONAL'!Q89</f>
        <v>0</v>
      </c>
      <c r="S83" s="116">
        <f>'MIPG INSTITUCIONAL'!R89</f>
        <v>0</v>
      </c>
      <c r="T83" s="116" t="str">
        <f>'MIPG INSTITUCIONAL'!S89</f>
        <v>x</v>
      </c>
      <c r="U83" s="117">
        <f>'MIPG INSTITUCIONAL'!T89</f>
        <v>0</v>
      </c>
      <c r="V83" s="104" t="str">
        <f t="shared" si="11"/>
        <v>4</v>
      </c>
      <c r="W83" s="104" t="str">
        <f t="shared" si="12"/>
        <v>4</v>
      </c>
      <c r="X83" s="104" t="str">
        <f t="shared" si="13"/>
        <v>3</v>
      </c>
      <c r="Y83" s="104" t="str">
        <f t="shared" si="14"/>
        <v>4</v>
      </c>
      <c r="Z83" s="105" t="str">
        <f>IF((IF(Tabla2[[#This Row],[Calculo1 ]]="1",_xlfn.IFS(W83="1",IF((J83/H83)&gt;100%,100%,J83/H83),W83="2",IF((J83/N83)&gt;100%,100%,J83/N83),W83="3","0%",W83="4","0")+Tabla2[[#This Row],[ III TRIM 20217]],_xlfn.IFS(W83="1",IF((J83/H83)&gt;100%,100%,J83/H83),W83="2",IF((J83/N83)&gt;100%,100%,J83/N83),W83="3","0%",W83="4","")))=100%,100%,(IF(Tabla2[[#This Row],[Calculo1 ]]="1",_xlfn.IFS(W83="1",IF((J83/H83)&gt;100%,100%,J83/H83),W83="2",IF((J83/N83)&gt;100%,100%,J83/N83),W83="3","0%",W83="4","0")+Tabla2[[#This Row],[ III TRIM 20217]],_xlfn.IFS(W83="1",IF((J83/H83)&gt;100%,100%,J83/H83),W83="2",IF((J83/N83)&gt;100%,100%,J83/N83),W83="3","0%",W83="4",""))))</f>
        <v/>
      </c>
      <c r="AA83" s="118" t="str">
        <f t="shared" si="15"/>
        <v/>
      </c>
      <c r="AB83" s="119" t="str">
        <f>_xlfn.IFNA(INDEX(Hoja1!$C$3:$C$230,MATCH(Tabla2[[#This Row],[Calculo5]],Hoja1!$B$3:$B$230,0)),"")</f>
        <v/>
      </c>
      <c r="AC83" s="119" t="str">
        <f t="shared" si="16"/>
        <v>0%</v>
      </c>
      <c r="AD83" s="121" t="str">
        <f t="shared" si="17"/>
        <v/>
      </c>
      <c r="AE83" s="296">
        <f>IF(IF(F83="","ESPECÍFICAR TIPO DE META",_xlfn.IFNA(_xlfn.IFS(SUM(I83:L83)=0,0%,SUM(I83:L83)&gt;0.001,(_xlfn.IFS(F83="INCREMENTO",SUM(I83:L83)/H83,F83="MANTENIMIENTO",SUM(I83:L83)/(H83*Tabla2[[#This Row],[N.X]])))),"ESPECÍFICAR TIPO DE META"))&gt;1,"100%",IF(F83="","ESPECÍFICAR TIPO DE META",_xlfn.IFNA(_xlfn.IFS(SUM(I83:L83)=0,0%,SUM(I83:L83)&gt;0.001,(_xlfn.IFS(F83="INCREMENTO",SUM(I83:L83)/H83,F83="MANTENIMIENTO",SUM(I83:L83)/(H83*Tabla2[[#This Row],[N.X]])))),"ESPECÍFICAR TIPO DE META")))</f>
        <v>0</v>
      </c>
      <c r="AF83" s="299">
        <f>'MIPG INSTITUCIONAL'!N89</f>
        <v>0</v>
      </c>
      <c r="AG83" s="293">
        <f>'MIPG INSTITUCIONAL'!O89</f>
        <v>0</v>
      </c>
      <c r="AH83" s="302" t="str">
        <f>'MIPG INSTITUCIONAL'!P89</f>
        <v>Director
Jefe Oficina Asesora Jurídica
Asesor Jurídico y Miembros del Comité de defensa Judicial</v>
      </c>
      <c r="AI83" s="88" t="str">
        <f>'MIPG INSTITUCIONAL'!P89</f>
        <v>Director
Jefe Oficina Asesora Jurídica
Asesor Jurídico y Miembros del Comité de defensa Judicial</v>
      </c>
    </row>
    <row r="84" spans="2:35" ht="68.45" customHeight="1" thickBot="1" x14ac:dyDescent="0.3">
      <c r="B84" s="108" t="s">
        <v>91</v>
      </c>
      <c r="C84" s="111" t="s">
        <v>97</v>
      </c>
      <c r="D84" s="154" t="str">
        <f>'MIPG INSTITUCIONAL'!F90</f>
        <v xml:space="preserve">Promover una socialización que generen espacios de interacción y conocimiento en: Leguaje claro, seguridad digital y desarrollo personal.  </v>
      </c>
      <c r="E84" s="109" t="str">
        <f>'MIPG INSTITUCIONAL'!G90</f>
        <v>Socializaciones para el mejoramiento del lenguaje interactivo con la comunidad realizadas</v>
      </c>
      <c r="F84" s="110" t="s">
        <v>87</v>
      </c>
      <c r="G84" s="243">
        <f t="shared" si="9"/>
        <v>1</v>
      </c>
      <c r="H84" s="254">
        <f>'MIPG INSTITUCIONAL'!H90</f>
        <v>1</v>
      </c>
      <c r="I84" s="120">
        <f>'MIPG INSTITUCIONAL'!I90</f>
        <v>0</v>
      </c>
      <c r="J84" s="267">
        <f>'MIPG INSTITUCIONAL'!J90</f>
        <v>0</v>
      </c>
      <c r="K84" s="267">
        <f>'MIPG INSTITUCIONAL'!K90</f>
        <v>0</v>
      </c>
      <c r="L84" s="268">
        <f>'MIPG INSTITUCIONAL'!L90</f>
        <v>0</v>
      </c>
      <c r="M84" s="113"/>
      <c r="N84" s="114"/>
      <c r="O84" s="114">
        <v>1</v>
      </c>
      <c r="P84" s="283"/>
      <c r="Q84" s="280" t="str">
        <f t="shared" si="10"/>
        <v>SI</v>
      </c>
      <c r="R84" s="115">
        <f>'MIPG INSTITUCIONAL'!Q90</f>
        <v>0</v>
      </c>
      <c r="S84" s="116">
        <f>'MIPG INSTITUCIONAL'!R90</f>
        <v>0</v>
      </c>
      <c r="T84" s="116" t="str">
        <f>'MIPG INSTITUCIONAL'!S90</f>
        <v>x</v>
      </c>
      <c r="U84" s="117">
        <f>'MIPG INSTITUCIONAL'!T90</f>
        <v>0</v>
      </c>
      <c r="V84" s="104" t="str">
        <f t="shared" si="11"/>
        <v>4</v>
      </c>
      <c r="W84" s="104" t="str">
        <f t="shared" si="12"/>
        <v>4</v>
      </c>
      <c r="X84" s="104" t="str">
        <f t="shared" si="13"/>
        <v>3</v>
      </c>
      <c r="Y84" s="104" t="str">
        <f t="shared" si="14"/>
        <v>4</v>
      </c>
      <c r="Z84" s="105" t="str">
        <f>IF((IF(Tabla2[[#This Row],[Calculo1 ]]="1",_xlfn.IFS(W84="1",IF((J84/H84)&gt;100%,100%,J84/H84),W84="2",IF((J84/N84)&gt;100%,100%,J84/N84),W84="3","0%",W84="4","0")+Tabla2[[#This Row],[ III TRIM 20217]],_xlfn.IFS(W84="1",IF((J84/H84)&gt;100%,100%,J84/H84),W84="2",IF((J84/N84)&gt;100%,100%,J84/N84),W84="3","0%",W84="4","")))=100%,100%,(IF(Tabla2[[#This Row],[Calculo1 ]]="1",_xlfn.IFS(W84="1",IF((J84/H84)&gt;100%,100%,J84/H84),W84="2",IF((J84/N84)&gt;100%,100%,J84/N84),W84="3","0%",W84="4","0")+Tabla2[[#This Row],[ III TRIM 20217]],_xlfn.IFS(W84="1",IF((J84/H84)&gt;100%,100%,J84/H84),W84="2",IF((J84/N84)&gt;100%,100%,J84/N84),W84="3","0%",W84="4",""))))</f>
        <v/>
      </c>
      <c r="AA84" s="118" t="str">
        <f t="shared" si="15"/>
        <v/>
      </c>
      <c r="AB84" s="119" t="str">
        <f>_xlfn.IFNA(INDEX(Hoja1!$C$3:$C$230,MATCH(Tabla2[[#This Row],[Calculo5]],Hoja1!$B$3:$B$230,0)),"")</f>
        <v/>
      </c>
      <c r="AC84" s="119" t="str">
        <f t="shared" si="16"/>
        <v>0%</v>
      </c>
      <c r="AD84" s="121" t="str">
        <f t="shared" si="17"/>
        <v/>
      </c>
      <c r="AE84" s="296">
        <f>IF(IF(F84="","ESPECÍFICAR TIPO DE META",_xlfn.IFNA(_xlfn.IFS(SUM(I84:L84)=0,0%,SUM(I84:L84)&gt;0.001,(_xlfn.IFS(F84="INCREMENTO",SUM(I84:L84)/H84,F84="MANTENIMIENTO",SUM(I84:L84)/(H84*Tabla2[[#This Row],[N.X]])))),"ESPECÍFICAR TIPO DE META"))&gt;1,"100%",IF(F84="","ESPECÍFICAR TIPO DE META",_xlfn.IFNA(_xlfn.IFS(SUM(I84:L84)=0,0%,SUM(I84:L84)&gt;0.001,(_xlfn.IFS(F84="INCREMENTO",SUM(I84:L84)/H84,F84="MANTENIMIENTO",SUM(I84:L84)/(H84*Tabla2[[#This Row],[N.X]])))),"ESPECÍFICAR TIPO DE META")))</f>
        <v>0</v>
      </c>
      <c r="AF84" s="299">
        <f>'MIPG INSTITUCIONAL'!N90</f>
        <v>0</v>
      </c>
      <c r="AG84" s="293">
        <f>'MIPG INSTITUCIONAL'!O90</f>
        <v>0</v>
      </c>
      <c r="AH84" s="302" t="str">
        <f>'MIPG INSTITUCIONAL'!P90</f>
        <v xml:space="preserve">Atención al Ciudadano </v>
      </c>
      <c r="AI84" s="88" t="str">
        <f>'MIPG INSTITUCIONAL'!P90</f>
        <v xml:space="preserve">Atención al Ciudadano </v>
      </c>
    </row>
    <row r="85" spans="2:35" ht="68.45" customHeight="1" thickBot="1" x14ac:dyDescent="0.3">
      <c r="B85" s="108" t="s">
        <v>91</v>
      </c>
      <c r="C85" s="111" t="s">
        <v>97</v>
      </c>
      <c r="D85" s="154" t="str">
        <f>'MIPG INSTITUCIONAL'!F91</f>
        <v>Elaborar una guía de comunicaciones adecuadas con las Oficinas de prensa y sistemas para la publicación de información que ayudan con la comunicación con ciudadano.</v>
      </c>
      <c r="E85" s="109" t="str">
        <f>'MIPG INSTITUCIONAL'!G91</f>
        <v>Guía de comunicaciones con el ciudadano elaborada.</v>
      </c>
      <c r="F85" s="110" t="s">
        <v>87</v>
      </c>
      <c r="G85" s="243">
        <f t="shared" si="9"/>
        <v>1</v>
      </c>
      <c r="H85" s="254">
        <f>'MIPG INSTITUCIONAL'!H91</f>
        <v>1</v>
      </c>
      <c r="I85" s="120">
        <f>'MIPG INSTITUCIONAL'!I91</f>
        <v>0</v>
      </c>
      <c r="J85" s="267">
        <f>'MIPG INSTITUCIONAL'!J91</f>
        <v>0</v>
      </c>
      <c r="K85" s="267">
        <f>'MIPG INSTITUCIONAL'!K91</f>
        <v>0</v>
      </c>
      <c r="L85" s="268">
        <f>'MIPG INSTITUCIONAL'!L91</f>
        <v>0</v>
      </c>
      <c r="M85" s="113"/>
      <c r="N85" s="114"/>
      <c r="O85" s="114">
        <v>1</v>
      </c>
      <c r="P85" s="283"/>
      <c r="Q85" s="280" t="str">
        <f t="shared" si="10"/>
        <v>SI</v>
      </c>
      <c r="R85" s="115">
        <f>'MIPG INSTITUCIONAL'!Q91</f>
        <v>0</v>
      </c>
      <c r="S85" s="116">
        <f>'MIPG INSTITUCIONAL'!R91</f>
        <v>0</v>
      </c>
      <c r="T85" s="116" t="str">
        <f>'MIPG INSTITUCIONAL'!S91</f>
        <v>x</v>
      </c>
      <c r="U85" s="117">
        <f>'MIPG INSTITUCIONAL'!T91</f>
        <v>0</v>
      </c>
      <c r="V85" s="104" t="str">
        <f t="shared" si="11"/>
        <v>4</v>
      </c>
      <c r="W85" s="104" t="str">
        <f t="shared" si="12"/>
        <v>4</v>
      </c>
      <c r="X85" s="104" t="str">
        <f t="shared" si="13"/>
        <v>3</v>
      </c>
      <c r="Y85" s="104" t="str">
        <f t="shared" si="14"/>
        <v>4</v>
      </c>
      <c r="Z85" s="105" t="str">
        <f>IF((IF(Tabla2[[#This Row],[Calculo1 ]]="1",_xlfn.IFS(W85="1",IF((J85/H85)&gt;100%,100%,J85/H85),W85="2",IF((J85/N85)&gt;100%,100%,J85/N85),W85="3","0%",W85="4","0")+Tabla2[[#This Row],[ III TRIM 20217]],_xlfn.IFS(W85="1",IF((J85/H85)&gt;100%,100%,J85/H85),W85="2",IF((J85/N85)&gt;100%,100%,J85/N85),W85="3","0%",W85="4","")))=100%,100%,(IF(Tabla2[[#This Row],[Calculo1 ]]="1",_xlfn.IFS(W85="1",IF((J85/H85)&gt;100%,100%,J85/H85),W85="2",IF((J85/N85)&gt;100%,100%,J85/N85),W85="3","0%",W85="4","0")+Tabla2[[#This Row],[ III TRIM 20217]],_xlfn.IFS(W85="1",IF((J85/H85)&gt;100%,100%,J85/H85),W85="2",IF((J85/N85)&gt;100%,100%,J85/N85),W85="3","0%",W85="4",""))))</f>
        <v/>
      </c>
      <c r="AA85" s="118" t="str">
        <f t="shared" si="15"/>
        <v/>
      </c>
      <c r="AB85" s="119" t="str">
        <f>_xlfn.IFNA(INDEX(Hoja1!$C$3:$C$230,MATCH(Tabla2[[#This Row],[Calculo5]],Hoja1!$B$3:$B$230,0)),"")</f>
        <v/>
      </c>
      <c r="AC85" s="119" t="str">
        <f t="shared" si="16"/>
        <v>0%</v>
      </c>
      <c r="AD85" s="121" t="str">
        <f t="shared" si="17"/>
        <v/>
      </c>
      <c r="AE85" s="296">
        <f>IF(IF(F85="","ESPECÍFICAR TIPO DE META",_xlfn.IFNA(_xlfn.IFS(SUM(I85:L85)=0,0%,SUM(I85:L85)&gt;0.001,(_xlfn.IFS(F85="INCREMENTO",SUM(I85:L85)/H85,F85="MANTENIMIENTO",SUM(I85:L85)/(H85*Tabla2[[#This Row],[N.X]])))),"ESPECÍFICAR TIPO DE META"))&gt;1,"100%",IF(F85="","ESPECÍFICAR TIPO DE META",_xlfn.IFNA(_xlfn.IFS(SUM(I85:L85)=0,0%,SUM(I85:L85)&gt;0.001,(_xlfn.IFS(F85="INCREMENTO",SUM(I85:L85)/H85,F85="MANTENIMIENTO",SUM(I85:L85)/(H85*Tabla2[[#This Row],[N.X]])))),"ESPECÍFICAR TIPO DE META")))</f>
        <v>0</v>
      </c>
      <c r="AF85" s="299">
        <f>'MIPG INSTITUCIONAL'!N91</f>
        <v>0</v>
      </c>
      <c r="AG85" s="293">
        <f>'MIPG INSTITUCIONAL'!O91</f>
        <v>0</v>
      </c>
      <c r="AH85" s="302" t="str">
        <f>'MIPG INSTITUCIONAL'!P91</f>
        <v>Atención al Ciudadano 
Jefe Oficina asesora de Sistemas
Prensa</v>
      </c>
      <c r="AI85" s="88" t="str">
        <f>'MIPG INSTITUCIONAL'!P91</f>
        <v>Atención al Ciudadano 
Jefe Oficina asesora de Sistemas
Prensa</v>
      </c>
    </row>
    <row r="86" spans="2:35" ht="68.45" customHeight="1" thickBot="1" x14ac:dyDescent="0.3">
      <c r="B86" s="108" t="s">
        <v>91</v>
      </c>
      <c r="C86" s="111" t="s">
        <v>97</v>
      </c>
      <c r="D86" s="154" t="str">
        <f>'MIPG INSTITUCIONAL'!F92</f>
        <v>Formular la política de atención al usuario de la Dirección de Tránsito de Bucaramanga y publicarla en la página web de la entidad.</v>
      </c>
      <c r="E86" s="109" t="str">
        <f>'MIPG INSTITUCIONAL'!G92</f>
        <v>Política de Atención al Usuario formulada.</v>
      </c>
      <c r="F86" s="110" t="s">
        <v>87</v>
      </c>
      <c r="G86" s="243">
        <f t="shared" si="9"/>
        <v>2</v>
      </c>
      <c r="H86" s="254">
        <f>'MIPG INSTITUCIONAL'!H92</f>
        <v>1</v>
      </c>
      <c r="I86" s="120">
        <f>'MIPG INSTITUCIONAL'!I92</f>
        <v>0</v>
      </c>
      <c r="J86" s="267">
        <f>'MIPG INSTITUCIONAL'!J92</f>
        <v>1</v>
      </c>
      <c r="K86" s="267">
        <f>'MIPG INSTITUCIONAL'!K92</f>
        <v>0</v>
      </c>
      <c r="L86" s="268">
        <f>'MIPG INSTITUCIONAL'!L92</f>
        <v>0</v>
      </c>
      <c r="M86" s="113"/>
      <c r="N86" s="114">
        <v>0.5</v>
      </c>
      <c r="O86" s="114">
        <v>0.5</v>
      </c>
      <c r="P86" s="283"/>
      <c r="Q86" s="280" t="str">
        <f t="shared" si="10"/>
        <v>SI</v>
      </c>
      <c r="R86" s="115">
        <f>'MIPG INSTITUCIONAL'!Q92</f>
        <v>0</v>
      </c>
      <c r="S86" s="116" t="str">
        <f>'MIPG INSTITUCIONAL'!R92</f>
        <v>x</v>
      </c>
      <c r="T86" s="116" t="str">
        <f>'MIPG INSTITUCIONAL'!S92</f>
        <v>x</v>
      </c>
      <c r="U86" s="117">
        <f>'MIPG INSTITUCIONAL'!T92</f>
        <v>0</v>
      </c>
      <c r="V86" s="104" t="str">
        <f t="shared" si="11"/>
        <v>4</v>
      </c>
      <c r="W86" s="104" t="str">
        <f t="shared" si="12"/>
        <v>2</v>
      </c>
      <c r="X86" s="104" t="str">
        <f t="shared" si="13"/>
        <v>3</v>
      </c>
      <c r="Y86" s="104" t="str">
        <f t="shared" si="14"/>
        <v>4</v>
      </c>
      <c r="Z86" s="105">
        <f>IF((IF(Tabla2[[#This Row],[Calculo1 ]]="1",_xlfn.IFS(W86="1",IF((J86/H86)&gt;100%,100%,J86/H86),W86="2",IF((J86/N86)&gt;100%,100%,J86/N86),W86="3","0%",W86="4","0")+Tabla2[[#This Row],[ III TRIM 20217]],_xlfn.IFS(W86="1",IF((J86/H86)&gt;100%,100%,J86/H86),W86="2",IF((J86/N86)&gt;100%,100%,J86/N86),W86="3","0%",W86="4","")))=100%,100%,(IF(Tabla2[[#This Row],[Calculo1 ]]="1",_xlfn.IFS(W86="1",IF((J86/H86)&gt;100%,100%,J86/H86),W86="2",IF((J86/N86)&gt;100%,100%,J86/N86),W86="3","0%",W86="4","0")+Tabla2[[#This Row],[ III TRIM 20217]],_xlfn.IFS(W86="1",IF((J86/H86)&gt;100%,100%,J86/H86),W86="2",IF((J86/N86)&gt;100%,100%,J86/N86),W86="3","0%",W86="4",""))))</f>
        <v>1</v>
      </c>
      <c r="AA86" s="118" t="str">
        <f t="shared" si="15"/>
        <v/>
      </c>
      <c r="AB86" s="119">
        <f>_xlfn.IFNA(INDEX(Hoja1!$C$3:$C$230,MATCH(Tabla2[[#This Row],[Calculo5]],Hoja1!$B$3:$B$230,0)),"")</f>
        <v>1</v>
      </c>
      <c r="AC86" s="119" t="str">
        <f t="shared" si="16"/>
        <v>0%</v>
      </c>
      <c r="AD86" s="121" t="str">
        <f t="shared" si="17"/>
        <v/>
      </c>
      <c r="AE86" s="296">
        <f>IF(IF(F86="","ESPECÍFICAR TIPO DE META",_xlfn.IFNA(_xlfn.IFS(SUM(I86:L86)=0,0%,SUM(I86:L86)&gt;0.001,(_xlfn.IFS(F86="INCREMENTO",SUM(I86:L86)/H86,F86="MANTENIMIENTO",SUM(I86:L86)/(H86*Tabla2[[#This Row],[N.X]])))),"ESPECÍFICAR TIPO DE META"))&gt;1,"100%",IF(F86="","ESPECÍFICAR TIPO DE META",_xlfn.IFNA(_xlfn.IFS(SUM(I86:L86)=0,0%,SUM(I86:L86)&gt;0.001,(_xlfn.IFS(F86="INCREMENTO",SUM(I86:L86)/H86,F86="MANTENIMIENTO",SUM(I86:L86)/(H86*Tabla2[[#This Row],[N.X]])))),"ESPECÍFICAR TIPO DE META")))</f>
        <v>1</v>
      </c>
      <c r="AF86" s="299">
        <f>'MIPG INSTITUCIONAL'!N92</f>
        <v>0</v>
      </c>
      <c r="AG86" s="293">
        <f>'MIPG INSTITUCIONAL'!O92</f>
        <v>0</v>
      </c>
      <c r="AH86" s="302" t="str">
        <f>'MIPG INSTITUCIONAL'!P92</f>
        <v xml:space="preserve">Atención al Ciudadano </v>
      </c>
      <c r="AI86" s="88" t="str">
        <f>'MIPG INSTITUCIONAL'!P92</f>
        <v xml:space="preserve">Atención al Ciudadano </v>
      </c>
    </row>
    <row r="87" spans="2:35" ht="68.45" customHeight="1" thickBot="1" x14ac:dyDescent="0.3">
      <c r="B87" s="108" t="s">
        <v>32</v>
      </c>
      <c r="C87" s="111" t="s">
        <v>33</v>
      </c>
      <c r="D87" s="154" t="str">
        <f>'MIPG INSTITUCIONAL'!F93</f>
        <v xml:space="preserve">Mantener actualizada la plataforma de PQRSD para que los usuarios puedan radicar y hacer seguimiento de la trazabilidad y las respuesta a su petición con toma de indicadores dependiendo de la solicitud y tiempo de respuesta. </v>
      </c>
      <c r="E87" s="109" t="str">
        <f>'MIPG INSTITUCIONAL'!G93</f>
        <v>Plataforma de PQRSD mantenida</v>
      </c>
      <c r="F87" s="110" t="s">
        <v>88</v>
      </c>
      <c r="G87" s="244">
        <f t="shared" si="9"/>
        <v>3</v>
      </c>
      <c r="H87" s="256">
        <f>'MIPG INSTITUCIONAL'!H93</f>
        <v>1</v>
      </c>
      <c r="I87" s="120">
        <f>'MIPG INSTITUCIONAL'!I93</f>
        <v>0</v>
      </c>
      <c r="J87" s="267">
        <f>'MIPG INSTITUCIONAL'!J93</f>
        <v>1</v>
      </c>
      <c r="K87" s="267">
        <f>'MIPG INSTITUCIONAL'!K93</f>
        <v>0</v>
      </c>
      <c r="L87" s="268">
        <f>'MIPG INSTITUCIONAL'!L93</f>
        <v>0</v>
      </c>
      <c r="M87" s="113"/>
      <c r="N87" s="114">
        <v>1</v>
      </c>
      <c r="O87" s="114">
        <v>1</v>
      </c>
      <c r="P87" s="283">
        <v>1</v>
      </c>
      <c r="Q87" s="280" t="str">
        <f t="shared" si="10"/>
        <v>SI</v>
      </c>
      <c r="R87" s="115">
        <f>'MIPG INSTITUCIONAL'!Q93</f>
        <v>0</v>
      </c>
      <c r="S87" s="116" t="str">
        <f>'MIPG INSTITUCIONAL'!R93</f>
        <v>x</v>
      </c>
      <c r="T87" s="116" t="str">
        <f>'MIPG INSTITUCIONAL'!S93</f>
        <v>x</v>
      </c>
      <c r="U87" s="117" t="str">
        <f>'MIPG INSTITUCIONAL'!T93</f>
        <v>x</v>
      </c>
      <c r="V87" s="104" t="str">
        <f t="shared" si="11"/>
        <v>4</v>
      </c>
      <c r="W87" s="104" t="str">
        <f t="shared" si="12"/>
        <v>2</v>
      </c>
      <c r="X87" s="104" t="str">
        <f t="shared" si="13"/>
        <v>3</v>
      </c>
      <c r="Y87" s="104" t="str">
        <f t="shared" si="14"/>
        <v>3</v>
      </c>
      <c r="Z87" s="105">
        <f>IF((IF(Tabla2[[#This Row],[Calculo1 ]]="1",_xlfn.IFS(W87="1",IF((J87/H87)&gt;100%,100%,J87/H87),W87="2",IF((J87/N87)&gt;100%,100%,J87/N87),W87="3","0%",W87="4","0")+Tabla2[[#This Row],[ III TRIM 20217]],_xlfn.IFS(W87="1",IF((J87/H87)&gt;100%,100%,J87/H87),W87="2",IF((J87/N87)&gt;100%,100%,J87/N87),W87="3","0%",W87="4","")))=100%,100%,(IF(Tabla2[[#This Row],[Calculo1 ]]="1",_xlfn.IFS(W87="1",IF((J87/H87)&gt;100%,100%,J87/H87),W87="2",IF((J87/N87)&gt;100%,100%,J87/N87),W87="3","0%",W87="4","0")+Tabla2[[#This Row],[ III TRIM 20217]],_xlfn.IFS(W87="1",IF((J87/H87)&gt;100%,100%,J87/H87),W87="2",IF((J87/N87)&gt;100%,100%,J87/N87),W87="3","0%",W87="4",""))))</f>
        <v>1</v>
      </c>
      <c r="AA87" s="118" t="str">
        <f t="shared" si="15"/>
        <v/>
      </c>
      <c r="AB87" s="119">
        <f>_xlfn.IFNA(INDEX(Hoja1!$C$3:$C$230,MATCH(Tabla2[[#This Row],[Calculo5]],Hoja1!$B$3:$B$230,0)),"")</f>
        <v>1</v>
      </c>
      <c r="AC87" s="119" t="str">
        <f t="shared" si="16"/>
        <v>0%</v>
      </c>
      <c r="AD87" s="121" t="str">
        <f t="shared" si="17"/>
        <v>0%</v>
      </c>
      <c r="AE87" s="296">
        <f>IF(IF(F87="","ESPECÍFICAR TIPO DE META",_xlfn.IFNA(_xlfn.IFS(SUM(I87:L87)=0,0%,SUM(I87:L87)&gt;0.001,(_xlfn.IFS(F87="INCREMENTO",SUM(I87:L87)/H87,F87="MANTENIMIENTO",SUM(I87:L87)/(H87*Tabla2[[#This Row],[N.X]])))),"ESPECÍFICAR TIPO DE META"))&gt;1,"100%",IF(F87="","ESPECÍFICAR TIPO DE META",_xlfn.IFNA(_xlfn.IFS(SUM(I87:L87)=0,0%,SUM(I87:L87)&gt;0.001,(_xlfn.IFS(F87="INCREMENTO",SUM(I87:L87)/H87,F87="MANTENIMIENTO",SUM(I87:L87)/(H87*Tabla2[[#This Row],[N.X]])))),"ESPECÍFICAR TIPO DE META")))</f>
        <v>0.33333333333333331</v>
      </c>
      <c r="AF87" s="299">
        <f>'MIPG INSTITUCIONAL'!N93</f>
        <v>0</v>
      </c>
      <c r="AG87" s="293">
        <f>'MIPG INSTITUCIONAL'!O93</f>
        <v>0</v>
      </c>
      <c r="AH87" s="302" t="str">
        <f>'MIPG INSTITUCIONAL'!P93</f>
        <v xml:space="preserve">Atención al Ciudadano </v>
      </c>
      <c r="AI87" s="88" t="str">
        <f>'MIPG INSTITUCIONAL'!P93</f>
        <v xml:space="preserve">Atención al Ciudadano </v>
      </c>
    </row>
    <row r="88" spans="2:35" ht="68.45" customHeight="1" thickBot="1" x14ac:dyDescent="0.3">
      <c r="B88" s="108" t="s">
        <v>32</v>
      </c>
      <c r="C88" s="111" t="s">
        <v>33</v>
      </c>
      <c r="D88" s="154" t="str">
        <f>'MIPG INSTITUCIONAL'!F94</f>
        <v xml:space="preserve">Actualizar y realizar el seguimiento del procedimiento medición de la satisfacción del usuario que se encuentra disponible en la página de la Dirección de Tránsito de Bucaramanga. </v>
      </c>
      <c r="E88" s="109" t="str">
        <f>'MIPG INSTITUCIONAL'!G94</f>
        <v>Informes de seguimiento de medición de la satisfacción del usuario publicado.</v>
      </c>
      <c r="F88" s="110" t="s">
        <v>87</v>
      </c>
      <c r="G88" s="243">
        <f t="shared" si="9"/>
        <v>4</v>
      </c>
      <c r="H88" s="256">
        <f>'MIPG INSTITUCIONAL'!H94</f>
        <v>4</v>
      </c>
      <c r="I88" s="120">
        <f>'MIPG INSTITUCIONAL'!I94</f>
        <v>1</v>
      </c>
      <c r="J88" s="267">
        <f>'MIPG INSTITUCIONAL'!J94</f>
        <v>1</v>
      </c>
      <c r="K88" s="267">
        <f>'MIPG INSTITUCIONAL'!K94</f>
        <v>0</v>
      </c>
      <c r="L88" s="268">
        <f>'MIPG INSTITUCIONAL'!L94</f>
        <v>0</v>
      </c>
      <c r="M88" s="113">
        <v>1</v>
      </c>
      <c r="N88" s="114">
        <v>1</v>
      </c>
      <c r="O88" s="114">
        <v>1</v>
      </c>
      <c r="P88" s="283">
        <v>1</v>
      </c>
      <c r="Q88" s="280" t="str">
        <f t="shared" si="10"/>
        <v>SI</v>
      </c>
      <c r="R88" s="115" t="str">
        <f>'MIPG INSTITUCIONAL'!Q94</f>
        <v>x</v>
      </c>
      <c r="S88" s="116" t="str">
        <f>'MIPG INSTITUCIONAL'!R94</f>
        <v>x</v>
      </c>
      <c r="T88" s="116" t="str">
        <f>'MIPG INSTITUCIONAL'!S94</f>
        <v>x</v>
      </c>
      <c r="U88" s="117" t="str">
        <f>'MIPG INSTITUCIONAL'!T94</f>
        <v>x</v>
      </c>
      <c r="V88" s="104" t="str">
        <f t="shared" si="11"/>
        <v>2</v>
      </c>
      <c r="W88" s="104" t="str">
        <f t="shared" si="12"/>
        <v>2</v>
      </c>
      <c r="X88" s="104" t="str">
        <f t="shared" si="13"/>
        <v>3</v>
      </c>
      <c r="Y88" s="104" t="str">
        <f t="shared" si="14"/>
        <v>3</v>
      </c>
      <c r="Z88" s="105">
        <f>IF((IF(Tabla2[[#This Row],[Calculo1 ]]="1",_xlfn.IFS(W88="1",IF((J88/H88)&gt;100%,100%,J88/H88),W88="2",IF((J88/N88)&gt;100%,100%,J88/N88),W88="3","0%",W88="4","0")+Tabla2[[#This Row],[ III TRIM 20217]],_xlfn.IFS(W88="1",IF((J88/H88)&gt;100%,100%,J88/H88),W88="2",IF((J88/N88)&gt;100%,100%,J88/N88),W88="3","0%",W88="4","")))=100%,100%,(IF(Tabla2[[#This Row],[Calculo1 ]]="1",_xlfn.IFS(W88="1",IF((J88/H88)&gt;100%,100%,J88/H88),W88="2",IF((J88/N88)&gt;100%,100%,J88/N88),W88="3","0%",W88="4","0")+Tabla2[[#This Row],[ III TRIM 20217]],_xlfn.IFS(W88="1",IF((J88/H88)&gt;100%,100%,J88/H88),W88="2",IF((J88/N88)&gt;100%,100%,J88/N88),W88="3","0%",W88="4",""))))</f>
        <v>1</v>
      </c>
      <c r="AA88" s="118">
        <f t="shared" si="15"/>
        <v>1</v>
      </c>
      <c r="AB88" s="119">
        <f>_xlfn.IFNA(INDEX(Hoja1!$C$3:$C$230,MATCH(Tabla2[[#This Row],[Calculo5]],Hoja1!$B$3:$B$230,0)),"")</f>
        <v>1</v>
      </c>
      <c r="AC88" s="119" t="str">
        <f t="shared" si="16"/>
        <v>0%</v>
      </c>
      <c r="AD88" s="121" t="str">
        <f t="shared" si="17"/>
        <v>0%</v>
      </c>
      <c r="AE88" s="296">
        <f>IF(IF(F88="","ESPECÍFICAR TIPO DE META",_xlfn.IFNA(_xlfn.IFS(SUM(I88:L88)=0,0%,SUM(I88:L88)&gt;0.001,(_xlfn.IFS(F88="INCREMENTO",SUM(I88:L88)/H88,F88="MANTENIMIENTO",SUM(I88:L88)/(H88*Tabla2[[#This Row],[N.X]])))),"ESPECÍFICAR TIPO DE META"))&gt;1,"100%",IF(F88="","ESPECÍFICAR TIPO DE META",_xlfn.IFNA(_xlfn.IFS(SUM(I88:L88)=0,0%,SUM(I88:L88)&gt;0.001,(_xlfn.IFS(F88="INCREMENTO",SUM(I88:L88)/H88,F88="MANTENIMIENTO",SUM(I88:L88)/(H88*Tabla2[[#This Row],[N.X]])))),"ESPECÍFICAR TIPO DE META")))</f>
        <v>0.5</v>
      </c>
      <c r="AF88" s="299">
        <f>'MIPG INSTITUCIONAL'!N94</f>
        <v>0</v>
      </c>
      <c r="AG88" s="293">
        <f>'MIPG INSTITUCIONAL'!O94</f>
        <v>0</v>
      </c>
      <c r="AH88" s="302" t="str">
        <f>'MIPG INSTITUCIONAL'!P94</f>
        <v xml:space="preserve">Atención al Ciudadano </v>
      </c>
      <c r="AI88" s="88" t="str">
        <f>'MIPG INSTITUCIONAL'!P94</f>
        <v xml:space="preserve">Atención al Ciudadano </v>
      </c>
    </row>
    <row r="89" spans="2:35" ht="68.45" customHeight="1" thickBot="1" x14ac:dyDescent="0.3">
      <c r="B89" s="108" t="s">
        <v>32</v>
      </c>
      <c r="C89" s="111" t="s">
        <v>33</v>
      </c>
      <c r="D89" s="154" t="str">
        <f>'MIPG INSTITUCIONAL'!F95</f>
        <v>Actualizar la página web de la entidad para que cuente con capacidad de adaptación "Responsive" y puede interactuar con dispositivos móviles.</v>
      </c>
      <c r="E89" s="109" t="str">
        <f>'MIPG INSTITUCIONAL'!G95</f>
        <v xml:space="preserve">Página web actualizada con capacidad de adaptación "Responsive" </v>
      </c>
      <c r="F89" s="110" t="s">
        <v>87</v>
      </c>
      <c r="G89" s="244">
        <f t="shared" si="9"/>
        <v>1</v>
      </c>
      <c r="H89" s="254">
        <f>'MIPG INSTITUCIONAL'!H95</f>
        <v>1</v>
      </c>
      <c r="I89" s="120">
        <f>'MIPG INSTITUCIONAL'!I95</f>
        <v>1</v>
      </c>
      <c r="J89" s="267">
        <f>'MIPG INSTITUCIONAL'!J95</f>
        <v>0</v>
      </c>
      <c r="K89" s="267">
        <f>'MIPG INSTITUCIONAL'!K95</f>
        <v>0</v>
      </c>
      <c r="L89" s="268">
        <f>'MIPG INSTITUCIONAL'!L95</f>
        <v>0</v>
      </c>
      <c r="M89" s="113">
        <v>1</v>
      </c>
      <c r="N89" s="114"/>
      <c r="O89" s="114"/>
      <c r="P89" s="283"/>
      <c r="Q89" s="280" t="str">
        <f t="shared" si="10"/>
        <v>SI</v>
      </c>
      <c r="R89" s="115" t="str">
        <f>'MIPG INSTITUCIONAL'!Q95</f>
        <v>x</v>
      </c>
      <c r="S89" s="116">
        <f>'MIPG INSTITUCIONAL'!R95</f>
        <v>0</v>
      </c>
      <c r="T89" s="116">
        <f>'MIPG INSTITUCIONAL'!S95</f>
        <v>0</v>
      </c>
      <c r="U89" s="117">
        <f>'MIPG INSTITUCIONAL'!T95</f>
        <v>0</v>
      </c>
      <c r="V89" s="104" t="str">
        <f t="shared" si="11"/>
        <v>2</v>
      </c>
      <c r="W89" s="104" t="str">
        <f t="shared" si="12"/>
        <v>4</v>
      </c>
      <c r="X89" s="104" t="str">
        <f t="shared" si="13"/>
        <v>4</v>
      </c>
      <c r="Y89" s="104" t="str">
        <f t="shared" si="14"/>
        <v>4</v>
      </c>
      <c r="Z89" s="105" t="str">
        <f>IF((IF(Tabla2[[#This Row],[Calculo1 ]]="1",_xlfn.IFS(W89="1",IF((J89/H89)&gt;100%,100%,J89/H89),W89="2",IF((J89/N89)&gt;100%,100%,J89/N89),W89="3","0%",W89="4","0")+Tabla2[[#This Row],[ III TRIM 20217]],_xlfn.IFS(W89="1",IF((J89/H89)&gt;100%,100%,J89/H89),W89="2",IF((J89/N89)&gt;100%,100%,J89/N89),W89="3","0%",W89="4","")))=100%,100%,(IF(Tabla2[[#This Row],[Calculo1 ]]="1",_xlfn.IFS(W89="1",IF((J89/H89)&gt;100%,100%,J89/H89),W89="2",IF((J89/N89)&gt;100%,100%,J89/N89),W89="3","0%",W89="4","0")+Tabla2[[#This Row],[ III TRIM 20217]],_xlfn.IFS(W89="1",IF((J89/H89)&gt;100%,100%,J89/H89),W89="2",IF((J89/N89)&gt;100%,100%,J89/N89),W89="3","0%",W89="4",""))))</f>
        <v/>
      </c>
      <c r="AA89" s="118">
        <f t="shared" si="15"/>
        <v>1</v>
      </c>
      <c r="AB89" s="119" t="str">
        <f>_xlfn.IFNA(INDEX(Hoja1!$C$3:$C$230,MATCH(Tabla2[[#This Row],[Calculo5]],Hoja1!$B$3:$B$230,0)),"")</f>
        <v/>
      </c>
      <c r="AC89" s="119" t="str">
        <f t="shared" si="16"/>
        <v/>
      </c>
      <c r="AD89" s="121" t="str">
        <f t="shared" si="17"/>
        <v/>
      </c>
      <c r="AE89" s="296">
        <f>IF(IF(F89="","ESPECÍFICAR TIPO DE META",_xlfn.IFNA(_xlfn.IFS(SUM(I89:L89)=0,0%,SUM(I89:L89)&gt;0.001,(_xlfn.IFS(F89="INCREMENTO",SUM(I89:L89)/H89,F89="MANTENIMIENTO",SUM(I89:L89)/(H89*Tabla2[[#This Row],[N.X]])))),"ESPECÍFICAR TIPO DE META"))&gt;1,"100%",IF(F89="","ESPECÍFICAR TIPO DE META",_xlfn.IFNA(_xlfn.IFS(SUM(I89:L89)=0,0%,SUM(I89:L89)&gt;0.001,(_xlfn.IFS(F89="INCREMENTO",SUM(I89:L89)/H89,F89="MANTENIMIENTO",SUM(I89:L89)/(H89*Tabla2[[#This Row],[N.X]])))),"ESPECÍFICAR TIPO DE META")))</f>
        <v>1</v>
      </c>
      <c r="AF89" s="299">
        <f>'MIPG INSTITUCIONAL'!N95</f>
        <v>0</v>
      </c>
      <c r="AG89" s="293">
        <f>'MIPG INSTITUCIONAL'!O95</f>
        <v>0</v>
      </c>
      <c r="AH89" s="302" t="str">
        <f>'MIPG INSTITUCIONAL'!P95</f>
        <v xml:space="preserve">Atención al Ciudadano </v>
      </c>
      <c r="AI89" s="88" t="str">
        <f>'MIPG INSTITUCIONAL'!P95</f>
        <v xml:space="preserve">Atención al Ciudadano </v>
      </c>
    </row>
    <row r="90" spans="2:35" ht="68.45" customHeight="1" thickBot="1" x14ac:dyDescent="0.3">
      <c r="B90" s="108" t="s">
        <v>32</v>
      </c>
      <c r="C90" s="111" t="s">
        <v>33</v>
      </c>
      <c r="D90" s="154" t="str">
        <f>'MIPG INSTITUCIONAL'!F96</f>
        <v xml:space="preserve">Actualizar el procedimiento de atención al usuario con el fin de identificar las necesidades individuales de cada usuario, y lograr promover una  orientación personalizada a ciertas personas con su tipo de discapacidad. </v>
      </c>
      <c r="E90" s="109" t="str">
        <f>'MIPG INSTITUCIONAL'!G96</f>
        <v xml:space="preserve">Procedimiento de atención al usuario actualizado e implementado. </v>
      </c>
      <c r="F90" s="110" t="s">
        <v>87</v>
      </c>
      <c r="G90" s="244">
        <f t="shared" si="9"/>
        <v>1</v>
      </c>
      <c r="H90" s="254">
        <f>'MIPG INSTITUCIONAL'!H96</f>
        <v>1</v>
      </c>
      <c r="I90" s="120">
        <f>'MIPG INSTITUCIONAL'!I96</f>
        <v>0</v>
      </c>
      <c r="J90" s="267">
        <f>'MIPG INSTITUCIONAL'!J96</f>
        <v>0</v>
      </c>
      <c r="K90" s="267">
        <f>'MIPG INSTITUCIONAL'!K96</f>
        <v>0</v>
      </c>
      <c r="L90" s="268">
        <f>'MIPG INSTITUCIONAL'!L96</f>
        <v>0</v>
      </c>
      <c r="M90" s="113"/>
      <c r="N90" s="114"/>
      <c r="O90" s="114"/>
      <c r="P90" s="283">
        <v>1</v>
      </c>
      <c r="Q90" s="280" t="str">
        <f t="shared" si="10"/>
        <v>SI</v>
      </c>
      <c r="R90" s="115">
        <f>'MIPG INSTITUCIONAL'!Q96</f>
        <v>0</v>
      </c>
      <c r="S90" s="116">
        <f>'MIPG INSTITUCIONAL'!R96</f>
        <v>0</v>
      </c>
      <c r="T90" s="116">
        <f>'MIPG INSTITUCIONAL'!S96</f>
        <v>0</v>
      </c>
      <c r="U90" s="117" t="str">
        <f>'MIPG INSTITUCIONAL'!T96</f>
        <v>x</v>
      </c>
      <c r="V90" s="104" t="str">
        <f t="shared" si="11"/>
        <v>4</v>
      </c>
      <c r="W90" s="104" t="str">
        <f t="shared" si="12"/>
        <v>4</v>
      </c>
      <c r="X90" s="104" t="str">
        <f t="shared" si="13"/>
        <v>4</v>
      </c>
      <c r="Y90" s="104" t="str">
        <f t="shared" si="14"/>
        <v>3</v>
      </c>
      <c r="Z90" s="105" t="str">
        <f>IF((IF(Tabla2[[#This Row],[Calculo1 ]]="1",_xlfn.IFS(W90="1",IF((J90/H90)&gt;100%,100%,J90/H90),W90="2",IF((J90/N90)&gt;100%,100%,J90/N90),W90="3","0%",W90="4","0")+Tabla2[[#This Row],[ III TRIM 20217]],_xlfn.IFS(W90="1",IF((J90/H90)&gt;100%,100%,J90/H90),W90="2",IF((J90/N90)&gt;100%,100%,J90/N90),W90="3","0%",W90="4","")))=100%,100%,(IF(Tabla2[[#This Row],[Calculo1 ]]="1",_xlfn.IFS(W90="1",IF((J90/H90)&gt;100%,100%,J90/H90),W90="2",IF((J90/N90)&gt;100%,100%,J90/N90),W90="3","0%",W90="4","0")+Tabla2[[#This Row],[ III TRIM 20217]],_xlfn.IFS(W90="1",IF((J90/H90)&gt;100%,100%,J90/H90),W90="2",IF((J90/N90)&gt;100%,100%,J90/N90),W90="3","0%",W90="4",""))))</f>
        <v/>
      </c>
      <c r="AA90" s="118" t="str">
        <f t="shared" si="15"/>
        <v/>
      </c>
      <c r="AB90" s="119" t="str">
        <f>_xlfn.IFNA(INDEX(Hoja1!$C$3:$C$230,MATCH(Tabla2[[#This Row],[Calculo5]],Hoja1!$B$3:$B$230,0)),"")</f>
        <v/>
      </c>
      <c r="AC90" s="119" t="str">
        <f t="shared" si="16"/>
        <v/>
      </c>
      <c r="AD90" s="121" t="str">
        <f t="shared" si="17"/>
        <v>0%</v>
      </c>
      <c r="AE90" s="296">
        <f>IF(IF(F90="","ESPECÍFICAR TIPO DE META",_xlfn.IFNA(_xlfn.IFS(SUM(I90:L90)=0,0%,SUM(I90:L90)&gt;0.001,(_xlfn.IFS(F90="INCREMENTO",SUM(I90:L90)/H90,F90="MANTENIMIENTO",SUM(I90:L90)/(H90*Tabla2[[#This Row],[N.X]])))),"ESPECÍFICAR TIPO DE META"))&gt;1,"100%",IF(F90="","ESPECÍFICAR TIPO DE META",_xlfn.IFNA(_xlfn.IFS(SUM(I90:L90)=0,0%,SUM(I90:L90)&gt;0.001,(_xlfn.IFS(F90="INCREMENTO",SUM(I90:L90)/H90,F90="MANTENIMIENTO",SUM(I90:L90)/(H90*Tabla2[[#This Row],[N.X]])))),"ESPECÍFICAR TIPO DE META")))</f>
        <v>0</v>
      </c>
      <c r="AF90" s="299">
        <f>'MIPG INSTITUCIONAL'!N96</f>
        <v>0</v>
      </c>
      <c r="AG90" s="293">
        <f>'MIPG INSTITUCIONAL'!O96</f>
        <v>0</v>
      </c>
      <c r="AH90" s="302" t="str">
        <f>'MIPG INSTITUCIONAL'!P96</f>
        <v xml:space="preserve">Atención al Ciudadano </v>
      </c>
      <c r="AI90" s="88" t="str">
        <f>'MIPG INSTITUCIONAL'!P96</f>
        <v xml:space="preserve">Atención al Ciudadano </v>
      </c>
    </row>
    <row r="91" spans="2:35" ht="68.45" customHeight="1" thickBot="1" x14ac:dyDescent="0.3">
      <c r="B91" s="108" t="s">
        <v>34</v>
      </c>
      <c r="C91" s="111" t="s">
        <v>98</v>
      </c>
      <c r="D91" s="154" t="str">
        <f>'MIPG INSTITUCIONAL'!F97</f>
        <v>Actualizar guía de responsables de la documentación de los procesos de la entidad.</v>
      </c>
      <c r="E91" s="109" t="str">
        <f>'MIPG INSTITUCIONAL'!G97</f>
        <v xml:space="preserve">Guía de responsables de la documentación de los procesos de la entidad actualizada </v>
      </c>
      <c r="F91" s="110" t="s">
        <v>87</v>
      </c>
      <c r="G91" s="243">
        <f t="shared" si="9"/>
        <v>1</v>
      </c>
      <c r="H91" s="254">
        <f>'MIPG INSTITUCIONAL'!H97</f>
        <v>1</v>
      </c>
      <c r="I91" s="120">
        <f>'MIPG INSTITUCIONAL'!I97</f>
        <v>0</v>
      </c>
      <c r="J91" s="267">
        <f>'MIPG INSTITUCIONAL'!J97</f>
        <v>0</v>
      </c>
      <c r="K91" s="267">
        <f>'MIPG INSTITUCIONAL'!K97</f>
        <v>0</v>
      </c>
      <c r="L91" s="268">
        <f>'MIPG INSTITUCIONAL'!L97</f>
        <v>0</v>
      </c>
      <c r="M91" s="113"/>
      <c r="N91" s="114"/>
      <c r="O91" s="114">
        <v>1</v>
      </c>
      <c r="P91" s="283"/>
      <c r="Q91" s="280" t="str">
        <f t="shared" si="10"/>
        <v>SI</v>
      </c>
      <c r="R91" s="115">
        <f>'MIPG INSTITUCIONAL'!Q97</f>
        <v>0</v>
      </c>
      <c r="S91" s="116">
        <f>'MIPG INSTITUCIONAL'!R97</f>
        <v>0</v>
      </c>
      <c r="T91" s="116" t="str">
        <f>'MIPG INSTITUCIONAL'!S97</f>
        <v>x</v>
      </c>
      <c r="U91" s="117">
        <f>'MIPG INSTITUCIONAL'!T97</f>
        <v>0</v>
      </c>
      <c r="V91" s="104" t="str">
        <f t="shared" si="11"/>
        <v>4</v>
      </c>
      <c r="W91" s="104" t="str">
        <f t="shared" si="12"/>
        <v>4</v>
      </c>
      <c r="X91" s="104" t="str">
        <f t="shared" si="13"/>
        <v>3</v>
      </c>
      <c r="Y91" s="104" t="str">
        <f t="shared" si="14"/>
        <v>4</v>
      </c>
      <c r="Z91" s="105" t="str">
        <f>IF((IF(Tabla2[[#This Row],[Calculo1 ]]="1",_xlfn.IFS(W91="1",IF((J91/H91)&gt;100%,100%,J91/H91),W91="2",IF((J91/N91)&gt;100%,100%,J91/N91),W91="3","0%",W91="4","0")+Tabla2[[#This Row],[ III TRIM 20217]],_xlfn.IFS(W91="1",IF((J91/H91)&gt;100%,100%,J91/H91),W91="2",IF((J91/N91)&gt;100%,100%,J91/N91),W91="3","0%",W91="4","")))=100%,100%,(IF(Tabla2[[#This Row],[Calculo1 ]]="1",_xlfn.IFS(W91="1",IF((J91/H91)&gt;100%,100%,J91/H91),W91="2",IF((J91/N91)&gt;100%,100%,J91/N91),W91="3","0%",W91="4","0")+Tabla2[[#This Row],[ III TRIM 20217]],_xlfn.IFS(W91="1",IF((J91/H91)&gt;100%,100%,J91/H91),W91="2",IF((J91/N91)&gt;100%,100%,J91/N91),W91="3","0%",W91="4",""))))</f>
        <v/>
      </c>
      <c r="AA91" s="118" t="str">
        <f t="shared" si="15"/>
        <v/>
      </c>
      <c r="AB91" s="119" t="str">
        <f>_xlfn.IFNA(INDEX(Hoja1!$C$3:$C$230,MATCH(Tabla2[[#This Row],[Calculo5]],Hoja1!$B$3:$B$230,0)),"")</f>
        <v/>
      </c>
      <c r="AC91" s="119" t="str">
        <f t="shared" si="16"/>
        <v>0%</v>
      </c>
      <c r="AD91" s="121" t="str">
        <f t="shared" si="17"/>
        <v/>
      </c>
      <c r="AE91" s="296">
        <f>IF(IF(F91="","ESPECÍFICAR TIPO DE META",_xlfn.IFNA(_xlfn.IFS(SUM(I91:L91)=0,0%,SUM(I91:L91)&gt;0.001,(_xlfn.IFS(F91="INCREMENTO",SUM(I91:L91)/H91,F91="MANTENIMIENTO",SUM(I91:L91)/(H91*Tabla2[[#This Row],[N.X]])))),"ESPECÍFICAR TIPO DE META"))&gt;1,"100%",IF(F91="","ESPECÍFICAR TIPO DE META",_xlfn.IFNA(_xlfn.IFS(SUM(I91:L91)=0,0%,SUM(I91:L91)&gt;0.001,(_xlfn.IFS(F91="INCREMENTO",SUM(I91:L91)/H91,F91="MANTENIMIENTO",SUM(I91:L91)/(H91*Tabla2[[#This Row],[N.X]])))),"ESPECÍFICAR TIPO DE META")))</f>
        <v>0</v>
      </c>
      <c r="AF91" s="299">
        <f>'MIPG INSTITUCIONAL'!N97</f>
        <v>0</v>
      </c>
      <c r="AG91" s="293">
        <f>'MIPG INSTITUCIONAL'!O97</f>
        <v>0</v>
      </c>
      <c r="AH91" s="302" t="str">
        <f>'MIPG INSTITUCIONAL'!P97</f>
        <v>Asesor de Calidad</v>
      </c>
      <c r="AI91" s="88" t="str">
        <f>'MIPG INSTITUCIONAL'!P97</f>
        <v>Asesor de Calidad</v>
      </c>
    </row>
    <row r="92" spans="2:35" ht="68.45" customHeight="1" thickBot="1" x14ac:dyDescent="0.3">
      <c r="B92" s="108" t="s">
        <v>34</v>
      </c>
      <c r="C92" s="111" t="s">
        <v>98</v>
      </c>
      <c r="D92" s="154" t="str">
        <f>'MIPG INSTITUCIONAL'!F98</f>
        <v>Realizar el seguimiento a las sugerencias, expectativas, quejas, peticiones, reclamos o denuncias que se dan por parte de la ciudadanía para llevar a cabo mejoras a los procesos y procedimientos de la entidad.</v>
      </c>
      <c r="E92" s="109" t="str">
        <f>'MIPG INSTITUCIONAL'!G98</f>
        <v>Informes de seguimiento a PQRSD realizados</v>
      </c>
      <c r="F92" s="110" t="s">
        <v>87</v>
      </c>
      <c r="G92" s="243">
        <f t="shared" si="9"/>
        <v>3</v>
      </c>
      <c r="H92" s="256">
        <f>'MIPG INSTITUCIONAL'!H98</f>
        <v>3</v>
      </c>
      <c r="I92" s="112">
        <f>'MIPG INSTITUCIONAL'!I98</f>
        <v>0</v>
      </c>
      <c r="J92" s="267">
        <f>'MIPG INSTITUCIONAL'!J98</f>
        <v>1</v>
      </c>
      <c r="K92" s="267">
        <f>'MIPG INSTITUCIONAL'!K98</f>
        <v>0</v>
      </c>
      <c r="L92" s="268">
        <f>'MIPG INSTITUCIONAL'!L98</f>
        <v>0</v>
      </c>
      <c r="M92" s="236"/>
      <c r="N92" s="237">
        <v>1</v>
      </c>
      <c r="O92" s="237">
        <v>1</v>
      </c>
      <c r="P92" s="287">
        <v>1</v>
      </c>
      <c r="Q92" s="280" t="str">
        <f t="shared" si="10"/>
        <v>SI</v>
      </c>
      <c r="R92" s="115">
        <f>'MIPG INSTITUCIONAL'!Q98</f>
        <v>0</v>
      </c>
      <c r="S92" s="116" t="str">
        <f>'MIPG INSTITUCIONAL'!R98</f>
        <v>x</v>
      </c>
      <c r="T92" s="116" t="str">
        <f>'MIPG INSTITUCIONAL'!S98</f>
        <v>x</v>
      </c>
      <c r="U92" s="117" t="str">
        <f>'MIPG INSTITUCIONAL'!T98</f>
        <v>x</v>
      </c>
      <c r="V92" s="104" t="str">
        <f t="shared" si="11"/>
        <v>4</v>
      </c>
      <c r="W92" s="104" t="str">
        <f t="shared" si="12"/>
        <v>2</v>
      </c>
      <c r="X92" s="104" t="str">
        <f t="shared" si="13"/>
        <v>3</v>
      </c>
      <c r="Y92" s="104" t="str">
        <f t="shared" si="14"/>
        <v>3</v>
      </c>
      <c r="Z92" s="105">
        <f>IF((IF(Tabla2[[#This Row],[Calculo1 ]]="1",_xlfn.IFS(W92="1",IF((J92/H92)&gt;100%,100%,J92/H92),W92="2",IF((J92/N92)&gt;100%,100%,J92/N92),W92="3","0%",W92="4","0")+Tabla2[[#This Row],[ III TRIM 20217]],_xlfn.IFS(W92="1",IF((J92/H92)&gt;100%,100%,J92/H92),W92="2",IF((J92/N92)&gt;100%,100%,J92/N92),W92="3","0%",W92="4","")))=100%,100%,(IF(Tabla2[[#This Row],[Calculo1 ]]="1",_xlfn.IFS(W92="1",IF((J92/H92)&gt;100%,100%,J92/H92),W92="2",IF((J92/N92)&gt;100%,100%,J92/N92),W92="3","0%",W92="4","0")+Tabla2[[#This Row],[ III TRIM 20217]],_xlfn.IFS(W92="1",IF((J92/H92)&gt;100%,100%,J92/H92),W92="2",IF((J92/N92)&gt;100%,100%,J92/N92),W92="3","0%",W92="4",""))))</f>
        <v>1</v>
      </c>
      <c r="AA92" s="118" t="str">
        <f t="shared" si="15"/>
        <v/>
      </c>
      <c r="AB92" s="119">
        <f>_xlfn.IFNA(INDEX(Hoja1!$C$3:$C$230,MATCH(Tabla2[[#This Row],[Calculo5]],Hoja1!$B$3:$B$230,0)),"")</f>
        <v>1</v>
      </c>
      <c r="AC92" s="119" t="str">
        <f t="shared" si="16"/>
        <v>0%</v>
      </c>
      <c r="AD92" s="121" t="str">
        <f t="shared" si="17"/>
        <v>0%</v>
      </c>
      <c r="AE92" s="296">
        <f>IF(IF(F92="","ESPECÍFICAR TIPO DE META",_xlfn.IFNA(_xlfn.IFS(SUM(I92:L92)=0,0%,SUM(I92:L92)&gt;0.001,(_xlfn.IFS(F92="INCREMENTO",SUM(I92:L92)/H92,F92="MANTENIMIENTO",SUM(I92:L92)/(H92*Tabla2[[#This Row],[N.X]])))),"ESPECÍFICAR TIPO DE META"))&gt;1,"100%",IF(F92="","ESPECÍFICAR TIPO DE META",_xlfn.IFNA(_xlfn.IFS(SUM(I92:L92)=0,0%,SUM(I92:L92)&gt;0.001,(_xlfn.IFS(F92="INCREMENTO",SUM(I92:L92)/H92,F92="MANTENIMIENTO",SUM(I92:L92)/(H92*Tabla2[[#This Row],[N.X]])))),"ESPECÍFICAR TIPO DE META")))</f>
        <v>0.33333333333333331</v>
      </c>
      <c r="AF92" s="299">
        <f>'MIPG INSTITUCIONAL'!N98</f>
        <v>0</v>
      </c>
      <c r="AG92" s="293">
        <f>'MIPG INSTITUCIONAL'!O98</f>
        <v>0</v>
      </c>
      <c r="AH92" s="302" t="str">
        <f>'MIPG INSTITUCIONAL'!P98</f>
        <v>Secretaria General</v>
      </c>
      <c r="AI92" s="88" t="str">
        <f>'MIPG INSTITUCIONAL'!P98</f>
        <v>Secretaria General</v>
      </c>
    </row>
    <row r="93" spans="2:35" ht="68.45" customHeight="1" thickBot="1" x14ac:dyDescent="0.3">
      <c r="B93" s="108" t="s">
        <v>34</v>
      </c>
      <c r="C93" s="111" t="s">
        <v>98</v>
      </c>
      <c r="D93" s="154" t="str">
        <f>'MIPG INSTITUCIONAL'!F99</f>
        <v>Fomentar en los funcionarios de las diferentes dependencias, mediante socializaciones, la eficiencia administrativa, racionalizar sus trámites y agilizar su gestión como contribución de la innovación en los procesos de la entidad.</v>
      </c>
      <c r="E93" s="109" t="str">
        <f>'MIPG INSTITUCIONAL'!G99</f>
        <v>Socializaciones en eficiencia administrativa y racionalización de tramites realizadas.</v>
      </c>
      <c r="F93" s="110" t="s">
        <v>87</v>
      </c>
      <c r="G93" s="243">
        <f t="shared" si="9"/>
        <v>2</v>
      </c>
      <c r="H93" s="254">
        <f>'MIPG INSTITUCIONAL'!H99</f>
        <v>2</v>
      </c>
      <c r="I93" s="120">
        <f>'MIPG INSTITUCIONAL'!I99</f>
        <v>0</v>
      </c>
      <c r="J93" s="267">
        <f>'MIPG INSTITUCIONAL'!J99</f>
        <v>1</v>
      </c>
      <c r="K93" s="267">
        <f>'MIPG INSTITUCIONAL'!K99</f>
        <v>0</v>
      </c>
      <c r="L93" s="268">
        <f>'MIPG INSTITUCIONAL'!L99</f>
        <v>0</v>
      </c>
      <c r="M93" s="113"/>
      <c r="N93" s="114">
        <v>1</v>
      </c>
      <c r="O93" s="114"/>
      <c r="P93" s="283">
        <v>1</v>
      </c>
      <c r="Q93" s="280" t="str">
        <f t="shared" si="10"/>
        <v>SI</v>
      </c>
      <c r="R93" s="115">
        <f>'MIPG INSTITUCIONAL'!Q99</f>
        <v>0</v>
      </c>
      <c r="S93" s="116" t="str">
        <f>'MIPG INSTITUCIONAL'!R99</f>
        <v>x</v>
      </c>
      <c r="T93" s="116">
        <f>'MIPG INSTITUCIONAL'!S99</f>
        <v>0</v>
      </c>
      <c r="U93" s="117" t="str">
        <f>'MIPG INSTITUCIONAL'!T99</f>
        <v>x</v>
      </c>
      <c r="V93" s="104" t="str">
        <f t="shared" si="11"/>
        <v>4</v>
      </c>
      <c r="W93" s="104" t="str">
        <f t="shared" si="12"/>
        <v>2</v>
      </c>
      <c r="X93" s="104" t="str">
        <f t="shared" si="13"/>
        <v>4</v>
      </c>
      <c r="Y93" s="104" t="str">
        <f t="shared" si="14"/>
        <v>3</v>
      </c>
      <c r="Z93" s="105">
        <f>IF((IF(Tabla2[[#This Row],[Calculo1 ]]="1",_xlfn.IFS(W93="1",IF((J93/H93)&gt;100%,100%,J93/H93),W93="2",IF((J93/N93)&gt;100%,100%,J93/N93),W93="3","0%",W93="4","0")+Tabla2[[#This Row],[ III TRIM 20217]],_xlfn.IFS(W93="1",IF((J93/H93)&gt;100%,100%,J93/H93),W93="2",IF((J93/N93)&gt;100%,100%,J93/N93),W93="3","0%",W93="4","")))=100%,100%,(IF(Tabla2[[#This Row],[Calculo1 ]]="1",_xlfn.IFS(W93="1",IF((J93/H93)&gt;100%,100%,J93/H93),W93="2",IF((J93/N93)&gt;100%,100%,J93/N93),W93="3","0%",W93="4","0")+Tabla2[[#This Row],[ III TRIM 20217]],_xlfn.IFS(W93="1",IF((J93/H93)&gt;100%,100%,J93/H93),W93="2",IF((J93/N93)&gt;100%,100%,J93/N93),W93="3","0%",W93="4",""))))</f>
        <v>1</v>
      </c>
      <c r="AA93" s="118" t="str">
        <f t="shared" si="15"/>
        <v/>
      </c>
      <c r="AB93" s="119">
        <f>_xlfn.IFNA(INDEX(Hoja1!$C$3:$C$230,MATCH(Tabla2[[#This Row],[Calculo5]],Hoja1!$B$3:$B$230,0)),"")</f>
        <v>1</v>
      </c>
      <c r="AC93" s="119" t="str">
        <f t="shared" si="16"/>
        <v/>
      </c>
      <c r="AD93" s="121" t="str">
        <f t="shared" si="17"/>
        <v>0%</v>
      </c>
      <c r="AE93" s="296">
        <f>IF(IF(F93="","ESPECÍFICAR TIPO DE META",_xlfn.IFNA(_xlfn.IFS(SUM(I93:L93)=0,0%,SUM(I93:L93)&gt;0.001,(_xlfn.IFS(F93="INCREMENTO",SUM(I93:L93)/H93,F93="MANTENIMIENTO",SUM(I93:L93)/(H93*Tabla2[[#This Row],[N.X]])))),"ESPECÍFICAR TIPO DE META"))&gt;1,"100%",IF(F93="","ESPECÍFICAR TIPO DE META",_xlfn.IFNA(_xlfn.IFS(SUM(I93:L93)=0,0%,SUM(I93:L93)&gt;0.001,(_xlfn.IFS(F93="INCREMENTO",SUM(I93:L93)/H93,F93="MANTENIMIENTO",SUM(I93:L93)/(H93*Tabla2[[#This Row],[N.X]])))),"ESPECÍFICAR TIPO DE META")))</f>
        <v>0.5</v>
      </c>
      <c r="AF93" s="299">
        <f>'MIPG INSTITUCIONAL'!N99</f>
        <v>0</v>
      </c>
      <c r="AG93" s="293">
        <f>'MIPG INSTITUCIONAL'!O99</f>
        <v>0</v>
      </c>
      <c r="AH93" s="302" t="str">
        <f>'MIPG INSTITUCIONAL'!P99</f>
        <v xml:space="preserve">Coordinadora de Talento Humano </v>
      </c>
      <c r="AI93" s="88" t="str">
        <f>'MIPG INSTITUCIONAL'!P99</f>
        <v xml:space="preserve">Coordinadora de Talento Humano </v>
      </c>
    </row>
    <row r="94" spans="2:35" ht="68.45" customHeight="1" thickBot="1" x14ac:dyDescent="0.3">
      <c r="B94" s="108" t="s">
        <v>34</v>
      </c>
      <c r="C94" s="111" t="s">
        <v>98</v>
      </c>
      <c r="D94" s="154" t="str">
        <f>'MIPG INSTITUCIONAL'!F100</f>
        <v>Realizar la Inscripción de todos los tramites de la entidad, y mantenerlos actualizados en el Sistema Único de Información de Trámites - SUIT</v>
      </c>
      <c r="E94" s="109" t="str">
        <f>'MIPG INSTITUCIONAL'!G100</f>
        <v>Sistema único de Información - SUIT actualizado</v>
      </c>
      <c r="F94" s="110" t="s">
        <v>88</v>
      </c>
      <c r="G94" s="243">
        <f t="shared" si="9"/>
        <v>3</v>
      </c>
      <c r="H94" s="257">
        <f>'MIPG INSTITUCIONAL'!H100</f>
        <v>1</v>
      </c>
      <c r="I94" s="120">
        <f>'MIPG INSTITUCIONAL'!I100</f>
        <v>0</v>
      </c>
      <c r="J94" s="267">
        <f>'MIPG INSTITUCIONAL'!J100</f>
        <v>1</v>
      </c>
      <c r="K94" s="267">
        <f>'MIPG INSTITUCIONAL'!K100</f>
        <v>0</v>
      </c>
      <c r="L94" s="268">
        <f>'MIPG INSTITUCIONAL'!L100</f>
        <v>0</v>
      </c>
      <c r="M94" s="113"/>
      <c r="N94" s="114">
        <v>1</v>
      </c>
      <c r="O94" s="114">
        <v>1</v>
      </c>
      <c r="P94" s="283">
        <v>1</v>
      </c>
      <c r="Q94" s="280" t="str">
        <f t="shared" si="10"/>
        <v>SI</v>
      </c>
      <c r="R94" s="115">
        <f>'MIPG INSTITUCIONAL'!Q100</f>
        <v>0</v>
      </c>
      <c r="S94" s="116" t="str">
        <f>'MIPG INSTITUCIONAL'!R100</f>
        <v>x</v>
      </c>
      <c r="T94" s="116" t="str">
        <f>'MIPG INSTITUCIONAL'!S100</f>
        <v>x</v>
      </c>
      <c r="U94" s="117" t="str">
        <f>'MIPG INSTITUCIONAL'!T100</f>
        <v>x</v>
      </c>
      <c r="V94" s="104" t="str">
        <f t="shared" si="11"/>
        <v>4</v>
      </c>
      <c r="W94" s="104" t="str">
        <f t="shared" si="12"/>
        <v>2</v>
      </c>
      <c r="X94" s="104" t="str">
        <f t="shared" si="13"/>
        <v>3</v>
      </c>
      <c r="Y94" s="104" t="str">
        <f t="shared" si="14"/>
        <v>3</v>
      </c>
      <c r="Z94" s="105">
        <f>IF((IF(Tabla2[[#This Row],[Calculo1 ]]="1",_xlfn.IFS(W94="1",IF((J94/H94)&gt;100%,100%,J94/H94),W94="2",IF((J94/N94)&gt;100%,100%,J94/N94),W94="3","0%",W94="4","0")+Tabla2[[#This Row],[ III TRIM 20217]],_xlfn.IFS(W94="1",IF((J94/H94)&gt;100%,100%,J94/H94),W94="2",IF((J94/N94)&gt;100%,100%,J94/N94),W94="3","0%",W94="4","")))=100%,100%,(IF(Tabla2[[#This Row],[Calculo1 ]]="1",_xlfn.IFS(W94="1",IF((J94/H94)&gt;100%,100%,J94/H94),W94="2",IF((J94/N94)&gt;100%,100%,J94/N94),W94="3","0%",W94="4","0")+Tabla2[[#This Row],[ III TRIM 20217]],_xlfn.IFS(W94="1",IF((J94/H94)&gt;100%,100%,J94/H94),W94="2",IF((J94/N94)&gt;100%,100%,J94/N94),W94="3","0%",W94="4",""))))</f>
        <v>1</v>
      </c>
      <c r="AA94" s="118" t="str">
        <f t="shared" si="15"/>
        <v/>
      </c>
      <c r="AB94" s="119">
        <f>_xlfn.IFNA(INDEX(Hoja1!$C$3:$C$230,MATCH(Tabla2[[#This Row],[Calculo5]],Hoja1!$B$3:$B$230,0)),"")</f>
        <v>1</v>
      </c>
      <c r="AC94" s="119" t="str">
        <f t="shared" si="16"/>
        <v>0%</v>
      </c>
      <c r="AD94" s="121" t="str">
        <f t="shared" si="17"/>
        <v>0%</v>
      </c>
      <c r="AE94" s="296">
        <f>IF(IF(F94="","ESPECÍFICAR TIPO DE META",_xlfn.IFNA(_xlfn.IFS(SUM(I94:L94)=0,0%,SUM(I94:L94)&gt;0.001,(_xlfn.IFS(F94="INCREMENTO",SUM(I94:L94)/H94,F94="MANTENIMIENTO",SUM(I94:L94)/(H94*Tabla2[[#This Row],[N.X]])))),"ESPECÍFICAR TIPO DE META"))&gt;1,"100%",IF(F94="","ESPECÍFICAR TIPO DE META",_xlfn.IFNA(_xlfn.IFS(SUM(I94:L94)=0,0%,SUM(I94:L94)&gt;0.001,(_xlfn.IFS(F94="INCREMENTO",SUM(I94:L94)/H94,F94="MANTENIMIENTO",SUM(I94:L94)/(H94*Tabla2[[#This Row],[N.X]])))),"ESPECÍFICAR TIPO DE META")))</f>
        <v>0.33333333333333331</v>
      </c>
      <c r="AF94" s="299">
        <f>'MIPG INSTITUCIONAL'!N100</f>
        <v>0</v>
      </c>
      <c r="AG94" s="293">
        <f>'MIPG INSTITUCIONAL'!O100</f>
        <v>0</v>
      </c>
      <c r="AH94" s="302" t="str">
        <f>'MIPG INSTITUCIONAL'!P100</f>
        <v xml:space="preserve">Jefe Oficina asesor de sistemas </v>
      </c>
      <c r="AI94" s="88" t="str">
        <f>'MIPG INSTITUCIONAL'!P100</f>
        <v xml:space="preserve">Jefe Oficina asesor de sistemas </v>
      </c>
    </row>
    <row r="95" spans="2:35" ht="68.45" customHeight="1" thickBot="1" x14ac:dyDescent="0.3">
      <c r="B95" s="108" t="s">
        <v>34</v>
      </c>
      <c r="C95" s="111" t="s">
        <v>98</v>
      </c>
      <c r="D95" s="154" t="str">
        <f>'MIPG INSTITUCIONAL'!F101</f>
        <v>Mejorar las actividades de racionalización de trámites y de gestión de proyectos de la entidad mediante la participación de los grupos de valor en la gestión de la entidad.</v>
      </c>
      <c r="E95" s="109" t="str">
        <f>'MIPG INSTITUCIONAL'!G101</f>
        <v>Campaña de interacción ciudadana para la racionalización de trámites y la gestión de proyectos realizada.</v>
      </c>
      <c r="F95" s="110" t="s">
        <v>87</v>
      </c>
      <c r="G95" s="243">
        <f t="shared" si="9"/>
        <v>1</v>
      </c>
      <c r="H95" s="258">
        <f>'MIPG INSTITUCIONAL'!H101</f>
        <v>1</v>
      </c>
      <c r="I95" s="120">
        <f>'MIPG INSTITUCIONAL'!I101</f>
        <v>0</v>
      </c>
      <c r="J95" s="267">
        <f>'MIPG INSTITUCIONAL'!J101</f>
        <v>0</v>
      </c>
      <c r="K95" s="267">
        <f>'MIPG INSTITUCIONAL'!K101</f>
        <v>0</v>
      </c>
      <c r="L95" s="268">
        <f>'MIPG INSTITUCIONAL'!L101</f>
        <v>0</v>
      </c>
      <c r="M95" s="113"/>
      <c r="N95" s="114"/>
      <c r="O95" s="114">
        <v>1</v>
      </c>
      <c r="P95" s="283"/>
      <c r="Q95" s="280" t="str">
        <f t="shared" si="10"/>
        <v>SI</v>
      </c>
      <c r="R95" s="115">
        <f>'MIPG INSTITUCIONAL'!Q101</f>
        <v>0</v>
      </c>
      <c r="S95" s="116">
        <f>'MIPG INSTITUCIONAL'!R101</f>
        <v>0</v>
      </c>
      <c r="T95" s="116" t="str">
        <f>'MIPG INSTITUCIONAL'!S101</f>
        <v>x</v>
      </c>
      <c r="U95" s="117">
        <f>'MIPG INSTITUCIONAL'!T101</f>
        <v>0</v>
      </c>
      <c r="V95" s="104" t="str">
        <f t="shared" si="11"/>
        <v>4</v>
      </c>
      <c r="W95" s="104" t="str">
        <f t="shared" si="12"/>
        <v>4</v>
      </c>
      <c r="X95" s="104" t="str">
        <f t="shared" si="13"/>
        <v>3</v>
      </c>
      <c r="Y95" s="104" t="str">
        <f t="shared" si="14"/>
        <v>4</v>
      </c>
      <c r="Z95" s="105" t="str">
        <f>IF((IF(Tabla2[[#This Row],[Calculo1 ]]="1",_xlfn.IFS(W95="1",IF((J95/H95)&gt;100%,100%,J95/H95),W95="2",IF((J95/N95)&gt;100%,100%,J95/N95),W95="3","0%",W95="4","0")+Tabla2[[#This Row],[ III TRIM 20217]],_xlfn.IFS(W95="1",IF((J95/H95)&gt;100%,100%,J95/H95),W95="2",IF((J95/N95)&gt;100%,100%,J95/N95),W95="3","0%",W95="4","")))=100%,100%,(IF(Tabla2[[#This Row],[Calculo1 ]]="1",_xlfn.IFS(W95="1",IF((J95/H95)&gt;100%,100%,J95/H95),W95="2",IF((J95/N95)&gt;100%,100%,J95/N95),W95="3","0%",W95="4","0")+Tabla2[[#This Row],[ III TRIM 20217]],_xlfn.IFS(W95="1",IF((J95/H95)&gt;100%,100%,J95/H95),W95="2",IF((J95/N95)&gt;100%,100%,J95/N95),W95="3","0%",W95="4",""))))</f>
        <v/>
      </c>
      <c r="AA95" s="118" t="str">
        <f t="shared" si="15"/>
        <v/>
      </c>
      <c r="AB95" s="119" t="str">
        <f>_xlfn.IFNA(INDEX(Hoja1!$C$3:$C$230,MATCH(Tabla2[[#This Row],[Calculo5]],Hoja1!$B$3:$B$230,0)),"")</f>
        <v/>
      </c>
      <c r="AC95" s="119" t="str">
        <f t="shared" si="16"/>
        <v>0%</v>
      </c>
      <c r="AD95" s="121" t="str">
        <f t="shared" si="17"/>
        <v/>
      </c>
      <c r="AE95" s="296">
        <f>IF(IF(F95="","ESPECÍFICAR TIPO DE META",_xlfn.IFNA(_xlfn.IFS(SUM(I95:L95)=0,0%,SUM(I95:L95)&gt;0.001,(_xlfn.IFS(F95="INCREMENTO",SUM(I95:L95)/H95,F95="MANTENIMIENTO",SUM(I95:L95)/(H95*Tabla2[[#This Row],[N.X]])))),"ESPECÍFICAR TIPO DE META"))&gt;1,"100%",IF(F95="","ESPECÍFICAR TIPO DE META",_xlfn.IFNA(_xlfn.IFS(SUM(I95:L95)=0,0%,SUM(I95:L95)&gt;0.001,(_xlfn.IFS(F95="INCREMENTO",SUM(I95:L95)/H95,F95="MANTENIMIENTO",SUM(I95:L95)/(H95*Tabla2[[#This Row],[N.X]])))),"ESPECÍFICAR TIPO DE META")))</f>
        <v>0</v>
      </c>
      <c r="AF95" s="299">
        <f>'MIPG INSTITUCIONAL'!N101</f>
        <v>0</v>
      </c>
      <c r="AG95" s="293">
        <f>'MIPG INSTITUCIONAL'!O101</f>
        <v>0</v>
      </c>
      <c r="AH95" s="302" t="str">
        <f>'MIPG INSTITUCIONAL'!P101</f>
        <v>Director 
Jefe Oficina Asesora de Planeación</v>
      </c>
      <c r="AI95" s="88" t="str">
        <f>'MIPG INSTITUCIONAL'!P101</f>
        <v>Director 
Jefe Oficina Asesora de Planeación</v>
      </c>
    </row>
    <row r="96" spans="2:35" ht="68.45" customHeight="1" thickBot="1" x14ac:dyDescent="0.3">
      <c r="B96" s="108" t="s">
        <v>34</v>
      </c>
      <c r="C96" s="111" t="s">
        <v>98</v>
      </c>
      <c r="D96" s="154" t="str">
        <f>'MIPG INSTITUCIONAL'!F102</f>
        <v>Publicar todos los datos abiertos en el catálogo sugerido, para que así la ciudadanía tenga acceso a la información.</v>
      </c>
      <c r="E96" s="109" t="str">
        <f>'MIPG INSTITUCIONAL'!G102</f>
        <v>Catálogo de datos abiertos publicado en página web.</v>
      </c>
      <c r="F96" s="110" t="s">
        <v>87</v>
      </c>
      <c r="G96" s="243">
        <f t="shared" si="9"/>
        <v>1</v>
      </c>
      <c r="H96" s="254">
        <f>'MIPG INSTITUCIONAL'!H102</f>
        <v>1</v>
      </c>
      <c r="I96" s="120">
        <f>'MIPG INSTITUCIONAL'!I102</f>
        <v>0</v>
      </c>
      <c r="J96" s="267">
        <f>'MIPG INSTITUCIONAL'!J102</f>
        <v>0</v>
      </c>
      <c r="K96" s="267">
        <f>'MIPG INSTITUCIONAL'!K102</f>
        <v>0</v>
      </c>
      <c r="L96" s="268">
        <f>'MIPG INSTITUCIONAL'!L102</f>
        <v>0</v>
      </c>
      <c r="M96" s="113"/>
      <c r="N96" s="114"/>
      <c r="O96" s="114">
        <v>1</v>
      </c>
      <c r="P96" s="283"/>
      <c r="Q96" s="280" t="str">
        <f t="shared" si="10"/>
        <v>SI</v>
      </c>
      <c r="R96" s="115">
        <f>'MIPG INSTITUCIONAL'!Q102</f>
        <v>0</v>
      </c>
      <c r="S96" s="116">
        <f>'MIPG INSTITUCIONAL'!R102</f>
        <v>0</v>
      </c>
      <c r="T96" s="116" t="str">
        <f>'MIPG INSTITUCIONAL'!S102</f>
        <v>x</v>
      </c>
      <c r="U96" s="117">
        <f>'MIPG INSTITUCIONAL'!T102</f>
        <v>0</v>
      </c>
      <c r="V96" s="104" t="str">
        <f t="shared" si="11"/>
        <v>4</v>
      </c>
      <c r="W96" s="104" t="str">
        <f t="shared" si="12"/>
        <v>4</v>
      </c>
      <c r="X96" s="104" t="str">
        <f t="shared" si="13"/>
        <v>3</v>
      </c>
      <c r="Y96" s="104" t="str">
        <f t="shared" si="14"/>
        <v>4</v>
      </c>
      <c r="Z96" s="105" t="str">
        <f>IF((IF(Tabla2[[#This Row],[Calculo1 ]]="1",_xlfn.IFS(W96="1",IF((J96/H96)&gt;100%,100%,J96/H96),W96="2",IF((J96/N96)&gt;100%,100%,J96/N96),W96="3","0%",W96="4","0")+Tabla2[[#This Row],[ III TRIM 20217]],_xlfn.IFS(W96="1",IF((J96/H96)&gt;100%,100%,J96/H96),W96="2",IF((J96/N96)&gt;100%,100%,J96/N96),W96="3","0%",W96="4","")))=100%,100%,(IF(Tabla2[[#This Row],[Calculo1 ]]="1",_xlfn.IFS(W96="1",IF((J96/H96)&gt;100%,100%,J96/H96),W96="2",IF((J96/N96)&gt;100%,100%,J96/N96),W96="3","0%",W96="4","0")+Tabla2[[#This Row],[ III TRIM 20217]],_xlfn.IFS(W96="1",IF((J96/H96)&gt;100%,100%,J96/H96),W96="2",IF((J96/N96)&gt;100%,100%,J96/N96),W96="3","0%",W96="4",""))))</f>
        <v/>
      </c>
      <c r="AA96" s="118" t="str">
        <f t="shared" si="15"/>
        <v/>
      </c>
      <c r="AB96" s="119" t="str">
        <f>_xlfn.IFNA(INDEX(Hoja1!$C$3:$C$230,MATCH(Tabla2[[#This Row],[Calculo5]],Hoja1!$B$3:$B$230,0)),"")</f>
        <v/>
      </c>
      <c r="AC96" s="119" t="str">
        <f t="shared" si="16"/>
        <v>0%</v>
      </c>
      <c r="AD96" s="121" t="str">
        <f t="shared" si="17"/>
        <v/>
      </c>
      <c r="AE96" s="296">
        <f>IF(IF(F96="","ESPECÍFICAR TIPO DE META",_xlfn.IFNA(_xlfn.IFS(SUM(I96:L96)=0,0%,SUM(I96:L96)&gt;0.001,(_xlfn.IFS(F96="INCREMENTO",SUM(I96:L96)/H96,F96="MANTENIMIENTO",SUM(I96:L96)/(H96*Tabla2[[#This Row],[N.X]])))),"ESPECÍFICAR TIPO DE META"))&gt;1,"100%",IF(F96="","ESPECÍFICAR TIPO DE META",_xlfn.IFNA(_xlfn.IFS(SUM(I96:L96)=0,0%,SUM(I96:L96)&gt;0.001,(_xlfn.IFS(F96="INCREMENTO",SUM(I96:L96)/H96,F96="MANTENIMIENTO",SUM(I96:L96)/(H96*Tabla2[[#This Row],[N.X]])))),"ESPECÍFICAR TIPO DE META")))</f>
        <v>0</v>
      </c>
      <c r="AF96" s="299">
        <f>'MIPG INSTITUCIONAL'!N102</f>
        <v>0</v>
      </c>
      <c r="AG96" s="293">
        <f>'MIPG INSTITUCIONAL'!O102</f>
        <v>0</v>
      </c>
      <c r="AH96" s="302" t="str">
        <f>'MIPG INSTITUCIONAL'!P102</f>
        <v>Jefe Oficina Asesora de Sistemas.</v>
      </c>
      <c r="AI96" s="88" t="str">
        <f>'MIPG INSTITUCIONAL'!P102</f>
        <v>Jefe Oficina Asesora de Sistemas.</v>
      </c>
    </row>
    <row r="97" spans="2:35" ht="68.45" customHeight="1" thickBot="1" x14ac:dyDescent="0.3">
      <c r="B97" s="108" t="s">
        <v>34</v>
      </c>
      <c r="C97" s="111" t="s">
        <v>98</v>
      </c>
      <c r="D97" s="154" t="str">
        <f>'MIPG INSTITUCIONAL'!F103</f>
        <v>Crear una sección en la página web y Twitter de la Dirección de Tránsito de Bucaramanga para que la ciudadanía participe en el proceso de la normatividad.</v>
      </c>
      <c r="E97" s="109" t="str">
        <f>'MIPG INSTITUCIONAL'!G103</f>
        <v>Sección creada en página WEB y Twitter para que la ciudadanía participe en el proceso de la normatividad.</v>
      </c>
      <c r="F97" s="110" t="s">
        <v>87</v>
      </c>
      <c r="G97" s="243">
        <f t="shared" si="9"/>
        <v>1</v>
      </c>
      <c r="H97" s="254">
        <f>'MIPG INSTITUCIONAL'!H103</f>
        <v>1</v>
      </c>
      <c r="I97" s="120">
        <f>'MIPG INSTITUCIONAL'!I103</f>
        <v>0</v>
      </c>
      <c r="J97" s="267">
        <f>'MIPG INSTITUCIONAL'!J103</f>
        <v>0</v>
      </c>
      <c r="K97" s="267">
        <f>'MIPG INSTITUCIONAL'!K103</f>
        <v>0</v>
      </c>
      <c r="L97" s="268">
        <f>'MIPG INSTITUCIONAL'!L103</f>
        <v>0</v>
      </c>
      <c r="M97" s="113"/>
      <c r="N97" s="114"/>
      <c r="O97" s="114">
        <v>1</v>
      </c>
      <c r="P97" s="283"/>
      <c r="Q97" s="280" t="str">
        <f t="shared" si="10"/>
        <v>SI</v>
      </c>
      <c r="R97" s="115">
        <f>'MIPG INSTITUCIONAL'!Q103</f>
        <v>0</v>
      </c>
      <c r="S97" s="116">
        <f>'MIPG INSTITUCIONAL'!R103</f>
        <v>0</v>
      </c>
      <c r="T97" s="116" t="str">
        <f>'MIPG INSTITUCIONAL'!S103</f>
        <v>x</v>
      </c>
      <c r="U97" s="117">
        <f>'MIPG INSTITUCIONAL'!T103</f>
        <v>0</v>
      </c>
      <c r="V97" s="104" t="str">
        <f t="shared" si="11"/>
        <v>4</v>
      </c>
      <c r="W97" s="104" t="str">
        <f t="shared" si="12"/>
        <v>4</v>
      </c>
      <c r="X97" s="104" t="str">
        <f t="shared" si="13"/>
        <v>3</v>
      </c>
      <c r="Y97" s="104" t="str">
        <f t="shared" si="14"/>
        <v>4</v>
      </c>
      <c r="Z97" s="105" t="str">
        <f>IF((IF(Tabla2[[#This Row],[Calculo1 ]]="1",_xlfn.IFS(W97="1",IF((J97/H97)&gt;100%,100%,J97/H97),W97="2",IF((J97/N97)&gt;100%,100%,J97/N97),W97="3","0%",W97="4","0")+Tabla2[[#This Row],[ III TRIM 20217]],_xlfn.IFS(W97="1",IF((J97/H97)&gt;100%,100%,J97/H97),W97="2",IF((J97/N97)&gt;100%,100%,J97/N97),W97="3","0%",W97="4","")))=100%,100%,(IF(Tabla2[[#This Row],[Calculo1 ]]="1",_xlfn.IFS(W97="1",IF((J97/H97)&gt;100%,100%,J97/H97),W97="2",IF((J97/N97)&gt;100%,100%,J97/N97),W97="3","0%",W97="4","0")+Tabla2[[#This Row],[ III TRIM 20217]],_xlfn.IFS(W97="1",IF((J97/H97)&gt;100%,100%,J97/H97),W97="2",IF((J97/N97)&gt;100%,100%,J97/N97),W97="3","0%",W97="4",""))))</f>
        <v/>
      </c>
      <c r="AA97" s="118" t="str">
        <f t="shared" si="15"/>
        <v/>
      </c>
      <c r="AB97" s="119" t="str">
        <f>_xlfn.IFNA(INDEX(Hoja1!$C$3:$C$230,MATCH(Tabla2[[#This Row],[Calculo5]],Hoja1!$B$3:$B$230,0)),"")</f>
        <v/>
      </c>
      <c r="AC97" s="119" t="str">
        <f t="shared" si="16"/>
        <v>0%</v>
      </c>
      <c r="AD97" s="121" t="str">
        <f t="shared" si="17"/>
        <v/>
      </c>
      <c r="AE97" s="296">
        <f>IF(IF(F97="","ESPECÍFICAR TIPO DE META",_xlfn.IFNA(_xlfn.IFS(SUM(I97:L97)=0,0%,SUM(I97:L97)&gt;0.001,(_xlfn.IFS(F97="INCREMENTO",SUM(I97:L97)/H97,F97="MANTENIMIENTO",SUM(I97:L97)/(H97*Tabla2[[#This Row],[N.X]])))),"ESPECÍFICAR TIPO DE META"))&gt;1,"100%",IF(F97="","ESPECÍFICAR TIPO DE META",_xlfn.IFNA(_xlfn.IFS(SUM(I97:L97)=0,0%,SUM(I97:L97)&gt;0.001,(_xlfn.IFS(F97="INCREMENTO",SUM(I97:L97)/H97,F97="MANTENIMIENTO",SUM(I97:L97)/(H97*Tabla2[[#This Row],[N.X]])))),"ESPECÍFICAR TIPO DE META")))</f>
        <v>0</v>
      </c>
      <c r="AF97" s="299">
        <f>'MIPG INSTITUCIONAL'!N103</f>
        <v>0</v>
      </c>
      <c r="AG97" s="293">
        <f>'MIPG INSTITUCIONAL'!O103</f>
        <v>0</v>
      </c>
      <c r="AH97" s="302" t="str">
        <f>'MIPG INSTITUCIONAL'!P103</f>
        <v>Jefe Oficina Asesora de Sistemas.</v>
      </c>
      <c r="AI97" s="88" t="str">
        <f>'MIPG INSTITUCIONAL'!P103</f>
        <v>Jefe Oficina Asesora de Sistemas.</v>
      </c>
    </row>
    <row r="98" spans="2:35" ht="68.45" customHeight="1" thickBot="1" x14ac:dyDescent="0.3">
      <c r="B98" s="134" t="s">
        <v>34</v>
      </c>
      <c r="C98" s="137" t="s">
        <v>98</v>
      </c>
      <c r="D98" s="154" t="str">
        <f>'MIPG INSTITUCIONAL'!F104</f>
        <v>Diseñar una estrategia para dar a conocer la utilización de los medios digitales como alternativa de tiempo para sus trámites.</v>
      </c>
      <c r="E98" s="109" t="str">
        <f>'MIPG INSTITUCIONAL'!G104</f>
        <v>Estrategia de incentivos de la página web para los trámites realizada.</v>
      </c>
      <c r="F98" s="110" t="s">
        <v>87</v>
      </c>
      <c r="G98" s="243">
        <f t="shared" si="9"/>
        <v>1</v>
      </c>
      <c r="H98" s="252">
        <f>'MIPG INSTITUCIONAL'!H104</f>
        <v>1</v>
      </c>
      <c r="I98" s="120">
        <f>'MIPG INSTITUCIONAL'!I104</f>
        <v>0</v>
      </c>
      <c r="J98" s="267">
        <f>'MIPG INSTITUCIONAL'!J104</f>
        <v>0</v>
      </c>
      <c r="K98" s="267">
        <f>'MIPG INSTITUCIONAL'!K104</f>
        <v>0</v>
      </c>
      <c r="L98" s="268">
        <f>'MIPG INSTITUCIONAL'!L104</f>
        <v>0</v>
      </c>
      <c r="M98" s="113"/>
      <c r="N98" s="114"/>
      <c r="O98" s="114">
        <v>1</v>
      </c>
      <c r="P98" s="283"/>
      <c r="Q98" s="281" t="str">
        <f t="shared" si="10"/>
        <v>SI</v>
      </c>
      <c r="R98" s="128">
        <f>'MIPG INSTITUCIONAL'!Q104</f>
        <v>0</v>
      </c>
      <c r="S98" s="129">
        <f>'MIPG INSTITUCIONAL'!R104</f>
        <v>0</v>
      </c>
      <c r="T98" s="129" t="str">
        <f>'MIPG INSTITUCIONAL'!S104</f>
        <v>x</v>
      </c>
      <c r="U98" s="130">
        <f>'MIPG INSTITUCIONAL'!T104</f>
        <v>0</v>
      </c>
      <c r="V98" s="104" t="str">
        <f t="shared" si="11"/>
        <v>4</v>
      </c>
      <c r="W98" s="104" t="str">
        <f t="shared" si="12"/>
        <v>4</v>
      </c>
      <c r="X98" s="104" t="str">
        <f t="shared" si="13"/>
        <v>3</v>
      </c>
      <c r="Y98" s="104" t="str">
        <f t="shared" si="14"/>
        <v>4</v>
      </c>
      <c r="Z98" s="105" t="str">
        <f>IF((IF(Tabla2[[#This Row],[Calculo1 ]]="1",_xlfn.IFS(W98="1",IF((J98/H98)&gt;100%,100%,J98/H98),W98="2",IF((J98/N98)&gt;100%,100%,J98/N98),W98="3","0%",W98="4","0")+Tabla2[[#This Row],[ III TRIM 20217]],_xlfn.IFS(W98="1",IF((J98/H98)&gt;100%,100%,J98/H98),W98="2",IF((J98/N98)&gt;100%,100%,J98/N98),W98="3","0%",W98="4","")))=100%,100%,(IF(Tabla2[[#This Row],[Calculo1 ]]="1",_xlfn.IFS(W98="1",IF((J98/H98)&gt;100%,100%,J98/H98),W98="2",IF((J98/N98)&gt;100%,100%,J98/N98),W98="3","0%",W98="4","0")+Tabla2[[#This Row],[ III TRIM 20217]],_xlfn.IFS(W98="1",IF((J98/H98)&gt;100%,100%,J98/H98),W98="2",IF((J98/N98)&gt;100%,100%,J98/N98),W98="3","0%",W98="4",""))))</f>
        <v/>
      </c>
      <c r="AA98" s="118" t="str">
        <f t="shared" si="15"/>
        <v/>
      </c>
      <c r="AB98" s="119" t="str">
        <f>_xlfn.IFNA(INDEX(Hoja1!$C$3:$C$230,MATCH(Tabla2[[#This Row],[Calculo5]],Hoja1!$B$3:$B$230,0)),"")</f>
        <v/>
      </c>
      <c r="AC98" s="119" t="str">
        <f t="shared" si="16"/>
        <v>0%</v>
      </c>
      <c r="AD98" s="121" t="str">
        <f t="shared" si="17"/>
        <v/>
      </c>
      <c r="AE98" s="296">
        <f>IF(IF(F98="","ESPECÍFICAR TIPO DE META",_xlfn.IFNA(_xlfn.IFS(SUM(I98:L98)=0,0%,SUM(I98:L98)&gt;0.001,(_xlfn.IFS(F98="INCREMENTO",SUM(I98:L98)/H98,F98="MANTENIMIENTO",SUM(I98:L98)/(H98*Tabla2[[#This Row],[N.X]])))),"ESPECÍFICAR TIPO DE META"))&gt;1,"100%",IF(F98="","ESPECÍFICAR TIPO DE META",_xlfn.IFNA(_xlfn.IFS(SUM(I98:L98)=0,0%,SUM(I98:L98)&gt;0.001,(_xlfn.IFS(F98="INCREMENTO",SUM(I98:L98)/H98,F98="MANTENIMIENTO",SUM(I98:L98)/(H98*Tabla2[[#This Row],[N.X]])))),"ESPECÍFICAR TIPO DE META")))</f>
        <v>0</v>
      </c>
      <c r="AF98" s="299">
        <f>'MIPG INSTITUCIONAL'!N104</f>
        <v>0</v>
      </c>
      <c r="AG98" s="294">
        <f>'MIPG INSTITUCIONAL'!O104</f>
        <v>0</v>
      </c>
      <c r="AH98" s="302" t="str">
        <f>'MIPG INSTITUCIONAL'!P104</f>
        <v>Jefe Oficina Asesora de Sistemas.</v>
      </c>
      <c r="AI98" s="135" t="str">
        <f>'MIPG INSTITUCIONAL'!P104</f>
        <v>Jefe Oficina Asesora de Sistemas.</v>
      </c>
    </row>
    <row r="99" spans="2:35" ht="68.45" customHeight="1" thickBot="1" x14ac:dyDescent="0.3">
      <c r="B99"/>
      <c r="C99"/>
      <c r="D99" s="154" t="str">
        <f>'MIPG INSTITUCIONAL'!F105</f>
        <v>Incentivar a la ciudadanía para que vigile y revise los datos de la entidad, participe en las rendiciones de cuentas haciendo unos de los canales virtuales como las redes sociales y la página web institucional.</v>
      </c>
      <c r="E99" s="109" t="str">
        <f>'MIPG INSTITUCIONAL'!G105</f>
        <v>Campaña de sensibilización a la ciudadanía en control ciudadano.</v>
      </c>
      <c r="F99" s="110" t="s">
        <v>87</v>
      </c>
      <c r="G99" s="243">
        <f t="shared" ref="G99:G104" si="18">COUNTIF(R99:U99,"x")</f>
        <v>1</v>
      </c>
      <c r="H99" s="252">
        <f>'MIPG INSTITUCIONAL'!H105</f>
        <v>1</v>
      </c>
      <c r="I99" s="120">
        <f>'MIPG INSTITUCIONAL'!I105</f>
        <v>0</v>
      </c>
      <c r="J99" s="267">
        <f>'MIPG INSTITUCIONAL'!J105</f>
        <v>1</v>
      </c>
      <c r="K99" s="267">
        <f>'MIPG INSTITUCIONAL'!K105</f>
        <v>0</v>
      </c>
      <c r="L99" s="268">
        <f>'MIPG INSTITUCIONAL'!L105</f>
        <v>0</v>
      </c>
      <c r="M99" s="113"/>
      <c r="N99" s="114">
        <v>1</v>
      </c>
      <c r="O99" s="114"/>
      <c r="P99" s="283"/>
      <c r="Q99" s="281" t="str">
        <f t="shared" ref="Q99:Q144" si="19">_xlfn.IFNA(IF(_xlfn.IFS(F99="MANTENIMIENTO",SUM(M99:P99)/G99,F99="INCREMENTO",SUM(M99:P99))=H99,"SI",""),"")</f>
        <v>SI</v>
      </c>
      <c r="R99" s="128">
        <f>'MIPG INSTITUCIONAL'!Q105</f>
        <v>0</v>
      </c>
      <c r="S99" s="129" t="str">
        <f>'MIPG INSTITUCIONAL'!R105</f>
        <v>x</v>
      </c>
      <c r="T99" s="129">
        <f>'MIPG INSTITUCIONAL'!S105</f>
        <v>0</v>
      </c>
      <c r="U99" s="130">
        <f>'MIPG INSTITUCIONAL'!T105</f>
        <v>0</v>
      </c>
      <c r="V99" s="104" t="str">
        <f t="shared" si="11"/>
        <v>4</v>
      </c>
      <c r="W99" s="104" t="str">
        <f t="shared" si="12"/>
        <v>2</v>
      </c>
      <c r="X99" s="104" t="str">
        <f t="shared" si="13"/>
        <v>4</v>
      </c>
      <c r="Y99" s="104" t="str">
        <f t="shared" si="14"/>
        <v>4</v>
      </c>
      <c r="Z99" s="105">
        <f>IF((IF(Tabla2[[#This Row],[Calculo1 ]]="1",_xlfn.IFS(W99="1",IF((J99/H99)&gt;100%,100%,J99/H99),W99="2",IF((J99/N99)&gt;100%,100%,J99/N99),W99="3","0%",W99="4","0")+Tabla2[[#This Row],[ III TRIM 20217]],_xlfn.IFS(W99="1",IF((J99/H99)&gt;100%,100%,J99/H99),W99="2",IF((J99/N99)&gt;100%,100%,J99/N99),W99="3","0%",W99="4","")))=100%,100%,(IF(Tabla2[[#This Row],[Calculo1 ]]="1",_xlfn.IFS(W99="1",IF((J99/H99)&gt;100%,100%,J99/H99),W99="2",IF((J99/N99)&gt;100%,100%,J99/N99),W99="3","0%",W99="4","0")+Tabla2[[#This Row],[ III TRIM 20217]],_xlfn.IFS(W99="1",IF((J99/H99)&gt;100%,100%,J99/H99),W99="2",IF((J99/N99)&gt;100%,100%,J99/N99),W99="3","0%",W99="4",""))))</f>
        <v>1</v>
      </c>
      <c r="AA99" s="118" t="str">
        <f t="shared" ref="AA99:AA144" si="20">_xlfn.IFS(V99="1",IF((I99/H99)&gt;100%,"100%",I99/H99),V99="2",IF((I99/M99)&gt;100%,"100%",I99/M99),V99="3","0%",V99="4","")</f>
        <v/>
      </c>
      <c r="AB99" s="119">
        <f>_xlfn.IFNA(INDEX(Hoja1!$C$3:$C$230,MATCH(Tabla2[[#This Row],[Calculo5]],Hoja1!$B$3:$B$230,0)),"")</f>
        <v>1</v>
      </c>
      <c r="AC99" s="119" t="str">
        <f t="shared" ref="AC99:AC144" si="21">_xlfn.IFS(X99="1",IF((K99/J99)&gt;100%,"100%",K99/J99),X99="2",IF((K99/O99)&gt;100%,"100%",K99/O99),X99="3","0%",X99="4","")</f>
        <v/>
      </c>
      <c r="AD99" s="121" t="str">
        <f t="shared" ref="AD99:AD144" si="22">_xlfn.IFS(Y99="1",IF((L99/K99)&gt;100%,"100%",L99/K99),Y99="2",IF((L99/P99)&gt;100%,"100%",L99/P99),Y99="3","0%",Y99="4","")</f>
        <v/>
      </c>
      <c r="AE99" s="296">
        <f>IF(IF(F99="","ESPECÍFICAR TIPO DE META",_xlfn.IFNA(_xlfn.IFS(SUM(I99:L99)=0,0%,SUM(I99:L99)&gt;0.001,(_xlfn.IFS(F99="INCREMENTO",SUM(I99:L99)/H99,F99="MANTENIMIENTO",SUM(I99:L99)/(H99*Tabla2[[#This Row],[N.X]])))),"ESPECÍFICAR TIPO DE META"))&gt;1,"100%",IF(F99="","ESPECÍFICAR TIPO DE META",_xlfn.IFNA(_xlfn.IFS(SUM(I99:L99)=0,0%,SUM(I99:L99)&gt;0.001,(_xlfn.IFS(F99="INCREMENTO",SUM(I99:L99)/H99,F99="MANTENIMIENTO",SUM(I99:L99)/(H99*Tabla2[[#This Row],[N.X]])))),"ESPECÍFICAR TIPO DE META")))</f>
        <v>1</v>
      </c>
      <c r="AF99" s="299">
        <f>'MIPG INSTITUCIONAL'!N105</f>
        <v>0</v>
      </c>
      <c r="AG99" s="294">
        <f>'MIPG INSTITUCIONAL'!O105</f>
        <v>0</v>
      </c>
      <c r="AH99" s="302" t="str">
        <f>'MIPG INSTITUCIONAL'!P105</f>
        <v>Jefe Oficina Asesora de Sistemas.</v>
      </c>
      <c r="AI99"/>
    </row>
    <row r="100" spans="2:35" ht="68.45" customHeight="1" thickBot="1" x14ac:dyDescent="0.3">
      <c r="B100"/>
      <c r="C100"/>
      <c r="D100" s="154" t="str">
        <f>'MIPG INSTITUCIONAL'!F106</f>
        <v>Socializar con el personal de las diferentes dependencias para garantizar la transparencia en la gestión Documental.</v>
      </c>
      <c r="E100" s="109" t="str">
        <f>'MIPG INSTITUCIONAL'!G106</f>
        <v>Socialización en transparencia en la gestión documental.</v>
      </c>
      <c r="F100" s="110" t="s">
        <v>87</v>
      </c>
      <c r="G100" s="243">
        <f t="shared" si="18"/>
        <v>2</v>
      </c>
      <c r="H100" s="252">
        <f>'MIPG INSTITUCIONAL'!H106</f>
        <v>2</v>
      </c>
      <c r="I100" s="120">
        <f>'MIPG INSTITUCIONAL'!I106</f>
        <v>0</v>
      </c>
      <c r="J100" s="267">
        <f>'MIPG INSTITUCIONAL'!J106</f>
        <v>1</v>
      </c>
      <c r="K100" s="267">
        <f>'MIPG INSTITUCIONAL'!K106</f>
        <v>0</v>
      </c>
      <c r="L100" s="268">
        <f>'MIPG INSTITUCIONAL'!L106</f>
        <v>0</v>
      </c>
      <c r="M100" s="113"/>
      <c r="N100" s="114">
        <v>1</v>
      </c>
      <c r="O100" s="114"/>
      <c r="P100" s="283">
        <v>1</v>
      </c>
      <c r="Q100" s="281" t="str">
        <f t="shared" si="19"/>
        <v>SI</v>
      </c>
      <c r="R100" s="128">
        <f>'MIPG INSTITUCIONAL'!Q106</f>
        <v>0</v>
      </c>
      <c r="S100" s="129" t="str">
        <f>'MIPG INSTITUCIONAL'!R106</f>
        <v>x</v>
      </c>
      <c r="T100" s="129">
        <f>'MIPG INSTITUCIONAL'!S106</f>
        <v>0</v>
      </c>
      <c r="U100" s="130" t="str">
        <f>'MIPG INSTITUCIONAL'!T106</f>
        <v>x</v>
      </c>
      <c r="V100" s="104" t="str">
        <f t="shared" si="11"/>
        <v>4</v>
      </c>
      <c r="W100" s="104" t="str">
        <f t="shared" si="12"/>
        <v>2</v>
      </c>
      <c r="X100" s="104" t="str">
        <f t="shared" si="13"/>
        <v>4</v>
      </c>
      <c r="Y100" s="104" t="str">
        <f t="shared" si="14"/>
        <v>3</v>
      </c>
      <c r="Z100" s="105">
        <f>IF((IF(Tabla2[[#This Row],[Calculo1 ]]="1",_xlfn.IFS(W100="1",IF((J100/H100)&gt;100%,100%,J100/H100),W100="2",IF((J100/N100)&gt;100%,100%,J100/N100),W100="3","0%",W100="4","0")+Tabla2[[#This Row],[ III TRIM 20217]],_xlfn.IFS(W100="1",IF((J100/H100)&gt;100%,100%,J100/H100),W100="2",IF((J100/N100)&gt;100%,100%,J100/N100),W100="3","0%",W100="4","")))=100%,100%,(IF(Tabla2[[#This Row],[Calculo1 ]]="1",_xlfn.IFS(W100="1",IF((J100/H100)&gt;100%,100%,J100/H100),W100="2",IF((J100/N100)&gt;100%,100%,J100/N100),W100="3","0%",W100="4","0")+Tabla2[[#This Row],[ III TRIM 20217]],_xlfn.IFS(W100="1",IF((J100/H100)&gt;100%,100%,J100/H100),W100="2",IF((J100/N100)&gt;100%,100%,J100/N100),W100="3","0%",W100="4",""))))</f>
        <v>1</v>
      </c>
      <c r="AA100" s="118" t="str">
        <f t="shared" si="20"/>
        <v/>
      </c>
      <c r="AB100" s="119">
        <f>_xlfn.IFNA(INDEX(Hoja1!$C$3:$C$230,MATCH(Tabla2[[#This Row],[Calculo5]],Hoja1!$B$3:$B$230,0)),"")</f>
        <v>1</v>
      </c>
      <c r="AC100" s="119" t="str">
        <f t="shared" si="21"/>
        <v/>
      </c>
      <c r="AD100" s="121" t="str">
        <f t="shared" si="22"/>
        <v>0%</v>
      </c>
      <c r="AE100" s="296">
        <f>IF(IF(F100="","ESPECÍFICAR TIPO DE META",_xlfn.IFNA(_xlfn.IFS(SUM(I100:L100)=0,0%,SUM(I100:L100)&gt;0.001,(_xlfn.IFS(F100="INCREMENTO",SUM(I100:L100)/H100,F100="MANTENIMIENTO",SUM(I100:L100)/(H100*Tabla2[[#This Row],[N.X]])))),"ESPECÍFICAR TIPO DE META"))&gt;1,"100%",IF(F100="","ESPECÍFICAR TIPO DE META",_xlfn.IFNA(_xlfn.IFS(SUM(I100:L100)=0,0%,SUM(I100:L100)&gt;0.001,(_xlfn.IFS(F100="INCREMENTO",SUM(I100:L100)/H100,F100="MANTENIMIENTO",SUM(I100:L100)/(H100*Tabla2[[#This Row],[N.X]])))),"ESPECÍFICAR TIPO DE META")))</f>
        <v>0.5</v>
      </c>
      <c r="AF100" s="299">
        <f>'MIPG INSTITUCIONAL'!N106</f>
        <v>0</v>
      </c>
      <c r="AG100" s="294">
        <f>'MIPG INSTITUCIONAL'!O106</f>
        <v>0</v>
      </c>
      <c r="AH100" s="302" t="str">
        <f>'MIPG INSTITUCIONAL'!P106</f>
        <v>Jefe Oficina Asesora de Sistemas.</v>
      </c>
      <c r="AI100"/>
    </row>
    <row r="101" spans="2:35" ht="68.45" customHeight="1" thickBot="1" x14ac:dyDescent="0.3">
      <c r="B101"/>
      <c r="C101"/>
      <c r="D101" s="154" t="str">
        <f>'MIPG INSTITUCIONAL'!F107</f>
        <v>Realizar el respaldo de información digital de las diferentes áreas de la entidad.</v>
      </c>
      <c r="E101" s="109" t="str">
        <f>'MIPG INSTITUCIONAL'!G107</f>
        <v>Backup de la información por dependencias realizado.</v>
      </c>
      <c r="F101" s="110" t="s">
        <v>87</v>
      </c>
      <c r="G101" s="243">
        <f t="shared" si="18"/>
        <v>1</v>
      </c>
      <c r="H101" s="259">
        <f>'MIPG INSTITUCIONAL'!H107</f>
        <v>1</v>
      </c>
      <c r="I101" s="122">
        <f>'MIPG INSTITUCIONAL'!I107</f>
        <v>0</v>
      </c>
      <c r="J101" s="227">
        <f>'MIPG INSTITUCIONAL'!J107</f>
        <v>0</v>
      </c>
      <c r="K101" s="227">
        <f>'MIPG INSTITUCIONAL'!K107</f>
        <v>0</v>
      </c>
      <c r="L101" s="228">
        <f>'MIPG INSTITUCIONAL'!L107</f>
        <v>0</v>
      </c>
      <c r="M101" s="85"/>
      <c r="N101" s="86"/>
      <c r="O101" s="86"/>
      <c r="P101" s="288">
        <v>1</v>
      </c>
      <c r="Q101" s="281" t="str">
        <f t="shared" si="19"/>
        <v>SI</v>
      </c>
      <c r="R101" s="128">
        <f>'MIPG INSTITUCIONAL'!Q107</f>
        <v>0</v>
      </c>
      <c r="S101" s="129">
        <f>'MIPG INSTITUCIONAL'!R107</f>
        <v>0</v>
      </c>
      <c r="T101" s="129">
        <f>'MIPG INSTITUCIONAL'!S107</f>
        <v>0</v>
      </c>
      <c r="U101" s="130" t="str">
        <f>'MIPG INSTITUCIONAL'!T107</f>
        <v>x</v>
      </c>
      <c r="V101" s="104" t="str">
        <f t="shared" si="11"/>
        <v>4</v>
      </c>
      <c r="W101" s="104" t="str">
        <f t="shared" si="12"/>
        <v>4</v>
      </c>
      <c r="X101" s="104" t="str">
        <f t="shared" si="13"/>
        <v>4</v>
      </c>
      <c r="Y101" s="104" t="str">
        <f t="shared" si="14"/>
        <v>3</v>
      </c>
      <c r="Z101" s="105" t="str">
        <f>IF((IF(Tabla2[[#This Row],[Calculo1 ]]="1",_xlfn.IFS(W101="1",IF((J101/H101)&gt;100%,100%,J101/H101),W101="2",IF((J101/N101)&gt;100%,100%,J101/N101),W101="3","0%",W101="4","0")+Tabla2[[#This Row],[ III TRIM 20217]],_xlfn.IFS(W101="1",IF((J101/H101)&gt;100%,100%,J101/H101),W101="2",IF((J101/N101)&gt;100%,100%,J101/N101),W101="3","0%",W101="4","")))=100%,100%,(IF(Tabla2[[#This Row],[Calculo1 ]]="1",_xlfn.IFS(W101="1",IF((J101/H101)&gt;100%,100%,J101/H101),W101="2",IF((J101/N101)&gt;100%,100%,J101/N101),W101="3","0%",W101="4","0")+Tabla2[[#This Row],[ III TRIM 20217]],_xlfn.IFS(W101="1",IF((J101/H101)&gt;100%,100%,J101/H101),W101="2",IF((J101/N101)&gt;100%,100%,J101/N101),W101="3","0%",W101="4",""))))</f>
        <v/>
      </c>
      <c r="AA101" s="118" t="str">
        <f t="shared" si="20"/>
        <v/>
      </c>
      <c r="AB101" s="119" t="str">
        <f>_xlfn.IFNA(INDEX(Hoja1!$C$3:$C$230,MATCH(Tabla2[[#This Row],[Calculo5]],Hoja1!$B$3:$B$230,0)),"")</f>
        <v/>
      </c>
      <c r="AC101" s="119" t="str">
        <f t="shared" si="21"/>
        <v/>
      </c>
      <c r="AD101" s="121" t="str">
        <f t="shared" si="22"/>
        <v>0%</v>
      </c>
      <c r="AE101" s="296">
        <f>IF(IF(F101="","ESPECÍFICAR TIPO DE META",_xlfn.IFNA(_xlfn.IFS(SUM(I101:L101)=0,0%,SUM(I101:L101)&gt;0.001,(_xlfn.IFS(F101="INCREMENTO",SUM(I101:L101)/H101,F101="MANTENIMIENTO",SUM(I101:L101)/(H101*Tabla2[[#This Row],[N.X]])))),"ESPECÍFICAR TIPO DE META"))&gt;1,"100%",IF(F101="","ESPECÍFICAR TIPO DE META",_xlfn.IFNA(_xlfn.IFS(SUM(I101:L101)=0,0%,SUM(I101:L101)&gt;0.001,(_xlfn.IFS(F101="INCREMENTO",SUM(I101:L101)/H101,F101="MANTENIMIENTO",SUM(I101:L101)/(H101*Tabla2[[#This Row],[N.X]])))),"ESPECÍFICAR TIPO DE META")))</f>
        <v>0</v>
      </c>
      <c r="AF101" s="299">
        <f>'MIPG INSTITUCIONAL'!N107</f>
        <v>0</v>
      </c>
      <c r="AG101" s="294">
        <f>'MIPG INSTITUCIONAL'!O107</f>
        <v>0</v>
      </c>
      <c r="AH101" s="302" t="str">
        <f>'MIPG INSTITUCIONAL'!P107</f>
        <v>Jefe Oficina Asesora de Sistemas.</v>
      </c>
      <c r="AI101"/>
    </row>
    <row r="102" spans="2:35" ht="68.45" customHeight="1" thickBot="1" x14ac:dyDescent="0.3">
      <c r="B102"/>
      <c r="C102"/>
      <c r="D102" s="154" t="str">
        <f>'MIPG INSTITUCIONAL'!F108</f>
        <v>Solicitar al área de sistemas, la inclusión de información sobre ofertas de empleo en la página WEB oficial de la entidad.</v>
      </c>
      <c r="E102" s="109" t="str">
        <f>'MIPG INSTITUCIONAL'!G108</f>
        <v xml:space="preserve">Página WEB oficial de la entidad con módulo de ofertas de empleos implementados </v>
      </c>
      <c r="F102" s="110" t="s">
        <v>87</v>
      </c>
      <c r="G102" s="243">
        <f t="shared" si="18"/>
        <v>1</v>
      </c>
      <c r="H102" s="252">
        <f>'MIPG INSTITUCIONAL'!H108</f>
        <v>1</v>
      </c>
      <c r="I102" s="120">
        <f>'MIPG INSTITUCIONAL'!I108</f>
        <v>0</v>
      </c>
      <c r="J102" s="267">
        <f>'MIPG INSTITUCIONAL'!J108</f>
        <v>0</v>
      </c>
      <c r="K102" s="267">
        <f>'MIPG INSTITUCIONAL'!K108</f>
        <v>0</v>
      </c>
      <c r="L102" s="268">
        <f>'MIPG INSTITUCIONAL'!L108</f>
        <v>0</v>
      </c>
      <c r="M102" s="113"/>
      <c r="N102" s="114"/>
      <c r="O102" s="114">
        <v>1</v>
      </c>
      <c r="P102" s="283"/>
      <c r="Q102" s="281" t="str">
        <f t="shared" si="19"/>
        <v>SI</v>
      </c>
      <c r="R102" s="128">
        <f>'MIPG INSTITUCIONAL'!Q108</f>
        <v>0</v>
      </c>
      <c r="S102" s="129">
        <f>'MIPG INSTITUCIONAL'!R108</f>
        <v>0</v>
      </c>
      <c r="T102" s="129" t="str">
        <f>'MIPG INSTITUCIONAL'!S108</f>
        <v>x</v>
      </c>
      <c r="U102" s="130">
        <f>'MIPG INSTITUCIONAL'!T108</f>
        <v>0</v>
      </c>
      <c r="V102" s="104" t="str">
        <f t="shared" si="11"/>
        <v>4</v>
      </c>
      <c r="W102" s="104" t="str">
        <f t="shared" si="12"/>
        <v>4</v>
      </c>
      <c r="X102" s="104" t="str">
        <f t="shared" si="13"/>
        <v>3</v>
      </c>
      <c r="Y102" s="104" t="str">
        <f t="shared" si="14"/>
        <v>4</v>
      </c>
      <c r="Z102" s="105" t="str">
        <f>IF((IF(Tabla2[[#This Row],[Calculo1 ]]="1",_xlfn.IFS(W102="1",IF((J102/H102)&gt;100%,100%,J102/H102),W102="2",IF((J102/N102)&gt;100%,100%,J102/N102),W102="3","0%",W102="4","0")+Tabla2[[#This Row],[ III TRIM 20217]],_xlfn.IFS(W102="1",IF((J102/H102)&gt;100%,100%,J102/H102),W102="2",IF((J102/N102)&gt;100%,100%,J102/N102),W102="3","0%",W102="4","")))=100%,100%,(IF(Tabla2[[#This Row],[Calculo1 ]]="1",_xlfn.IFS(W102="1",IF((J102/H102)&gt;100%,100%,J102/H102),W102="2",IF((J102/N102)&gt;100%,100%,J102/N102),W102="3","0%",W102="4","0")+Tabla2[[#This Row],[ III TRIM 20217]],_xlfn.IFS(W102="1",IF((J102/H102)&gt;100%,100%,J102/H102),W102="2",IF((J102/N102)&gt;100%,100%,J102/N102),W102="3","0%",W102="4",""))))</f>
        <v/>
      </c>
      <c r="AA102" s="118" t="str">
        <f t="shared" si="20"/>
        <v/>
      </c>
      <c r="AB102" s="119" t="str">
        <f>_xlfn.IFNA(INDEX(Hoja1!$C$3:$C$230,MATCH(Tabla2[[#This Row],[Calculo5]],Hoja1!$B$3:$B$230,0)),"")</f>
        <v/>
      </c>
      <c r="AC102" s="119" t="str">
        <f t="shared" si="21"/>
        <v>0%</v>
      </c>
      <c r="AD102" s="121" t="str">
        <f t="shared" si="22"/>
        <v/>
      </c>
      <c r="AE102" s="296">
        <f>IF(IF(F102="","ESPECÍFICAR TIPO DE META",_xlfn.IFNA(_xlfn.IFS(SUM(I102:L102)=0,0%,SUM(I102:L102)&gt;0.001,(_xlfn.IFS(F102="INCREMENTO",SUM(I102:L102)/H102,F102="MANTENIMIENTO",SUM(I102:L102)/(H102*Tabla2[[#This Row],[N.X]])))),"ESPECÍFICAR TIPO DE META"))&gt;1,"100%",IF(F102="","ESPECÍFICAR TIPO DE META",_xlfn.IFNA(_xlfn.IFS(SUM(I102:L102)=0,0%,SUM(I102:L102)&gt;0.001,(_xlfn.IFS(F102="INCREMENTO",SUM(I102:L102)/H102,F102="MANTENIMIENTO",SUM(I102:L102)/(H102*Tabla2[[#This Row],[N.X]])))),"ESPECÍFICAR TIPO DE META")))</f>
        <v>0</v>
      </c>
      <c r="AF102" s="299">
        <f>'MIPG INSTITUCIONAL'!N108</f>
        <v>0</v>
      </c>
      <c r="AG102" s="294">
        <f>'MIPG INSTITUCIONAL'!O108</f>
        <v>0</v>
      </c>
      <c r="AH102" s="302" t="str">
        <f>'MIPG INSTITUCIONAL'!P108</f>
        <v>Jefe Oficina Asesora de Sistemas.</v>
      </c>
      <c r="AI102"/>
    </row>
    <row r="103" spans="2:35" ht="104.25" customHeight="1" thickBot="1" x14ac:dyDescent="0.3">
      <c r="B103"/>
      <c r="C103"/>
      <c r="D103" s="154" t="str">
        <f>'MIPG INSTITUCIONAL'!F109</f>
        <v>Realizar el proceso de actualización del normograma de la entidad.</v>
      </c>
      <c r="E103" s="109" t="str">
        <f>'MIPG INSTITUCIONAL'!G109</f>
        <v>Normograma de la entidad actualizado.</v>
      </c>
      <c r="F103" s="110" t="s">
        <v>87</v>
      </c>
      <c r="G103" s="243">
        <f t="shared" si="18"/>
        <v>1</v>
      </c>
      <c r="H103" s="252">
        <f>'MIPG INSTITUCIONAL'!H109</f>
        <v>1</v>
      </c>
      <c r="I103" s="120">
        <f>'MIPG INSTITUCIONAL'!I109</f>
        <v>0</v>
      </c>
      <c r="J103" s="267">
        <f>'MIPG INSTITUCIONAL'!J109</f>
        <v>0</v>
      </c>
      <c r="K103" s="267">
        <f>'MIPG INSTITUCIONAL'!K109</f>
        <v>0</v>
      </c>
      <c r="L103" s="268">
        <f>'MIPG INSTITUCIONAL'!L109</f>
        <v>0</v>
      </c>
      <c r="M103" s="113"/>
      <c r="N103" s="114"/>
      <c r="O103" s="114">
        <v>1</v>
      </c>
      <c r="P103" s="283"/>
      <c r="Q103" s="281" t="str">
        <f t="shared" si="19"/>
        <v>SI</v>
      </c>
      <c r="R103" s="128">
        <f>'MIPG INSTITUCIONAL'!Q109</f>
        <v>0</v>
      </c>
      <c r="S103" s="129">
        <f>'MIPG INSTITUCIONAL'!R109</f>
        <v>0</v>
      </c>
      <c r="T103" s="129" t="str">
        <f>'MIPG INSTITUCIONAL'!S109</f>
        <v>x</v>
      </c>
      <c r="U103" s="130">
        <f>'MIPG INSTITUCIONAL'!T109</f>
        <v>0</v>
      </c>
      <c r="V103" s="104" t="str">
        <f t="shared" si="11"/>
        <v>4</v>
      </c>
      <c r="W103" s="104" t="str">
        <f t="shared" si="12"/>
        <v>4</v>
      </c>
      <c r="X103" s="104" t="str">
        <f t="shared" si="13"/>
        <v>3</v>
      </c>
      <c r="Y103" s="104" t="str">
        <f t="shared" si="14"/>
        <v>4</v>
      </c>
      <c r="Z103" s="105" t="str">
        <f>IF((IF(Tabla2[[#This Row],[Calculo1 ]]="1",_xlfn.IFS(W103="1",IF((J103/H103)&gt;100%,100%,J103/H103),W103="2",IF((J103/N103)&gt;100%,100%,J103/N103),W103="3","0%",W103="4","0")+Tabla2[[#This Row],[ III TRIM 20217]],_xlfn.IFS(W103="1",IF((J103/H103)&gt;100%,100%,J103/H103),W103="2",IF((J103/N103)&gt;100%,100%,J103/N103),W103="3","0%",W103="4","")))=100%,100%,(IF(Tabla2[[#This Row],[Calculo1 ]]="1",_xlfn.IFS(W103="1",IF((J103/H103)&gt;100%,100%,J103/H103),W103="2",IF((J103/N103)&gt;100%,100%,J103/N103),W103="3","0%",W103="4","0")+Tabla2[[#This Row],[ III TRIM 20217]],_xlfn.IFS(W103="1",IF((J103/H103)&gt;100%,100%,J103/H103),W103="2",IF((J103/N103)&gt;100%,100%,J103/N103),W103="3","0%",W103="4",""))))</f>
        <v/>
      </c>
      <c r="AA103" s="118" t="str">
        <f t="shared" si="20"/>
        <v/>
      </c>
      <c r="AB103" s="119" t="str">
        <f>_xlfn.IFNA(INDEX(Hoja1!$C$3:$C$230,MATCH(Tabla2[[#This Row],[Calculo5]],Hoja1!$B$3:$B$230,0)),"")</f>
        <v/>
      </c>
      <c r="AC103" s="119" t="str">
        <f t="shared" si="21"/>
        <v>0%</v>
      </c>
      <c r="AD103" s="121" t="str">
        <f t="shared" si="22"/>
        <v/>
      </c>
      <c r="AE103" s="296">
        <f>IF(IF(F103="","ESPECÍFICAR TIPO DE META",_xlfn.IFNA(_xlfn.IFS(SUM(I103:L103)=0,0%,SUM(I103:L103)&gt;0.001,(_xlfn.IFS(F103="INCREMENTO",SUM(I103:L103)/H103,F103="MANTENIMIENTO",SUM(I103:L103)/(H103*Tabla2[[#This Row],[N.X]])))),"ESPECÍFICAR TIPO DE META"))&gt;1,"100%",IF(F103="","ESPECÍFICAR TIPO DE META",_xlfn.IFNA(_xlfn.IFS(SUM(I103:L103)=0,0%,SUM(I103:L103)&gt;0.001,(_xlfn.IFS(F103="INCREMENTO",SUM(I103:L103)/H103,F103="MANTENIMIENTO",SUM(I103:L103)/(H103*Tabla2[[#This Row],[N.X]])))),"ESPECÍFICAR TIPO DE META")))</f>
        <v>0</v>
      </c>
      <c r="AF103" s="299">
        <f>'MIPG INSTITUCIONAL'!N109</f>
        <v>0</v>
      </c>
      <c r="AG103" s="294">
        <f>'MIPG INSTITUCIONAL'!O109</f>
        <v>0</v>
      </c>
      <c r="AH103" s="302" t="str">
        <f>'MIPG INSTITUCIONAL'!P109</f>
        <v>Directora
 Asesor de Calidad.
Jefe Oficina Asesora Jurídica
Asesor Jurídico</v>
      </c>
      <c r="AI103"/>
    </row>
    <row r="104" spans="2:35" ht="68.45" customHeight="1" thickBot="1" x14ac:dyDescent="0.3">
      <c r="B104"/>
      <c r="C104"/>
      <c r="D104" s="154" t="str">
        <f>'MIPG INSTITUCIONAL'!F110</f>
        <v>Realizar proceso de análisis y retroalimentación de los resultados obtenidos en la de rendición de cuentas de la entidad, partiendo de las  sugerencias, expectativas, quejas, peticiones, reclamos o denuncias por parte de la ciudadanía, para realizar de manera transversal y sinérgica mejoras en los procesos y procedimientos de la entidad.</v>
      </c>
      <c r="E104" s="109" t="str">
        <f>'MIPG INSTITUCIONAL'!G110</f>
        <v>Informe de análisis de los resultados obtenidos en la rendición de cuentas de la entidad socializado.</v>
      </c>
      <c r="F104" s="110" t="s">
        <v>87</v>
      </c>
      <c r="G104" s="243">
        <f t="shared" si="18"/>
        <v>1</v>
      </c>
      <c r="H104" s="247">
        <f>'MIPG INSTITUCIONAL'!H110</f>
        <v>1</v>
      </c>
      <c r="I104" s="120">
        <f>'MIPG INSTITUCIONAL'!I110</f>
        <v>0</v>
      </c>
      <c r="J104" s="267">
        <f>'MIPG INSTITUCIONAL'!J110</f>
        <v>0</v>
      </c>
      <c r="K104" s="267">
        <f>'MIPG INSTITUCIONAL'!K110</f>
        <v>0</v>
      </c>
      <c r="L104" s="268">
        <f>'MIPG INSTITUCIONAL'!L110</f>
        <v>0</v>
      </c>
      <c r="M104" s="113"/>
      <c r="N104" s="114"/>
      <c r="O104" s="114">
        <v>1</v>
      </c>
      <c r="P104" s="283"/>
      <c r="Q104" s="281" t="str">
        <f t="shared" si="19"/>
        <v>SI</v>
      </c>
      <c r="R104" s="128">
        <f>'MIPG INSTITUCIONAL'!Q110</f>
        <v>0</v>
      </c>
      <c r="S104" s="129">
        <f>'MIPG INSTITUCIONAL'!R110</f>
        <v>0</v>
      </c>
      <c r="T104" s="129" t="str">
        <f>'MIPG INSTITUCIONAL'!S110</f>
        <v>x</v>
      </c>
      <c r="U104" s="130">
        <f>'MIPG INSTITUCIONAL'!T110</f>
        <v>0</v>
      </c>
      <c r="V104" s="104" t="str">
        <f t="shared" si="11"/>
        <v>4</v>
      </c>
      <c r="W104" s="104" t="str">
        <f t="shared" si="12"/>
        <v>4</v>
      </c>
      <c r="X104" s="104" t="str">
        <f t="shared" si="13"/>
        <v>3</v>
      </c>
      <c r="Y104" s="104" t="str">
        <f t="shared" si="14"/>
        <v>4</v>
      </c>
      <c r="Z104" s="105" t="str">
        <f>IF((IF(Tabla2[[#This Row],[Calculo1 ]]="1",_xlfn.IFS(W104="1",IF((J104/H104)&gt;100%,100%,J104/H104),W104="2",IF((J104/N104)&gt;100%,100%,J104/N104),W104="3","0%",W104="4","0")+Tabla2[[#This Row],[ III TRIM 20217]],_xlfn.IFS(W104="1",IF((J104/H104)&gt;100%,100%,J104/H104),W104="2",IF((J104/N104)&gt;100%,100%,J104/N104),W104="3","0%",W104="4","")))=100%,100%,(IF(Tabla2[[#This Row],[Calculo1 ]]="1",_xlfn.IFS(W104="1",IF((J104/H104)&gt;100%,100%,J104/H104),W104="2",IF((J104/N104)&gt;100%,100%,J104/N104),W104="3","0%",W104="4","0")+Tabla2[[#This Row],[ III TRIM 20217]],_xlfn.IFS(W104="1",IF((J104/H104)&gt;100%,100%,J104/H104),W104="2",IF((J104/N104)&gt;100%,100%,J104/N104),W104="3","0%",W104="4",""))))</f>
        <v/>
      </c>
      <c r="AA104" s="118" t="str">
        <f t="shared" si="20"/>
        <v/>
      </c>
      <c r="AB104" s="119" t="str">
        <f>_xlfn.IFNA(INDEX(Hoja1!$C$3:$C$230,MATCH(Tabla2[[#This Row],[Calculo5]],Hoja1!$B$3:$B$230,0)),"")</f>
        <v/>
      </c>
      <c r="AC104" s="119" t="str">
        <f t="shared" si="21"/>
        <v>0%</v>
      </c>
      <c r="AD104" s="121" t="str">
        <f t="shared" si="22"/>
        <v/>
      </c>
      <c r="AE104" s="296">
        <f>IF(IF(F104="","ESPECÍFICAR TIPO DE META",_xlfn.IFNA(_xlfn.IFS(SUM(I104:L104)=0,0%,SUM(I104:L104)&gt;0.001,(_xlfn.IFS(F104="INCREMENTO",SUM(I104:L104)/H104,F104="MANTENIMIENTO",SUM(I104:L104)/(H104*Tabla2[[#This Row],[N.X]])))),"ESPECÍFICAR TIPO DE META"))&gt;1,"100%",IF(F104="","ESPECÍFICAR TIPO DE META",_xlfn.IFNA(_xlfn.IFS(SUM(I104:L104)=0,0%,SUM(I104:L104)&gt;0.001,(_xlfn.IFS(F104="INCREMENTO",SUM(I104:L104)/H104,F104="MANTENIMIENTO",SUM(I104:L104)/(H104*Tabla2[[#This Row],[N.X]])))),"ESPECÍFICAR TIPO DE META")))</f>
        <v>0</v>
      </c>
      <c r="AF104" s="299">
        <f>'MIPG INSTITUCIONAL'!N110</f>
        <v>0</v>
      </c>
      <c r="AG104" s="294">
        <f>'MIPG INSTITUCIONAL'!O110</f>
        <v>0</v>
      </c>
      <c r="AH104" s="302" t="str">
        <f>'MIPG INSTITUCIONAL'!P110</f>
        <v>Dirección General</v>
      </c>
      <c r="AI104"/>
    </row>
    <row r="105" spans="2:35" ht="68.45" customHeight="1" thickBot="1" x14ac:dyDescent="0.3">
      <c r="B105"/>
      <c r="C105"/>
      <c r="D105" s="154" t="str">
        <f>'MIPG INSTITUCIONAL'!F111</f>
        <v>Realizar el proceso de identificación y sistematización de las lecciones aprendidas, con cada una de las dependencias de la institución en aras de conservar la memoria institucional, garantizando el cumplimiento constante de los objetivos institucionales.</v>
      </c>
      <c r="E105" s="109" t="str">
        <f>'MIPG INSTITUCIONAL'!G111</f>
        <v>Plan de acción de identificación y sistematización de lecciones aprendidas implementado.</v>
      </c>
      <c r="F105" s="110" t="s">
        <v>87</v>
      </c>
      <c r="G105" s="243">
        <f t="shared" ref="G105:G141" si="23">COUNTIF(R105:U105,"x")</f>
        <v>1</v>
      </c>
      <c r="H105" s="247">
        <f>'MIPG INSTITUCIONAL'!H111</f>
        <v>1</v>
      </c>
      <c r="I105" s="120">
        <f>'MIPG INSTITUCIONAL'!I111</f>
        <v>0</v>
      </c>
      <c r="J105" s="267">
        <f>'MIPG INSTITUCIONAL'!J111</f>
        <v>0</v>
      </c>
      <c r="K105" s="267">
        <f>'MIPG INSTITUCIONAL'!K111</f>
        <v>0</v>
      </c>
      <c r="L105" s="268">
        <f>'MIPG INSTITUCIONAL'!L111</f>
        <v>0</v>
      </c>
      <c r="M105" s="113"/>
      <c r="N105" s="114"/>
      <c r="O105" s="114">
        <v>1</v>
      </c>
      <c r="P105" s="283"/>
      <c r="Q105" s="281" t="str">
        <f t="shared" si="19"/>
        <v>SI</v>
      </c>
      <c r="R105" s="128">
        <f>'MIPG INSTITUCIONAL'!Q111</f>
        <v>0</v>
      </c>
      <c r="S105" s="129">
        <f>'MIPG INSTITUCIONAL'!R111</f>
        <v>0</v>
      </c>
      <c r="T105" s="129" t="str">
        <f>'MIPG INSTITUCIONAL'!S111</f>
        <v>x</v>
      </c>
      <c r="U105" s="130">
        <f>'MIPG INSTITUCIONAL'!T111</f>
        <v>0</v>
      </c>
      <c r="V105" s="104" t="str">
        <f t="shared" si="11"/>
        <v>4</v>
      </c>
      <c r="W105" s="104" t="str">
        <f t="shared" si="12"/>
        <v>4</v>
      </c>
      <c r="X105" s="104" t="str">
        <f t="shared" si="13"/>
        <v>3</v>
      </c>
      <c r="Y105" s="104" t="str">
        <f t="shared" si="14"/>
        <v>4</v>
      </c>
      <c r="Z105" s="105" t="str">
        <f>IF((IF(Tabla2[[#This Row],[Calculo1 ]]="1",_xlfn.IFS(W105="1",IF((J105/H105)&gt;100%,100%,J105/H105),W105="2",IF((J105/N105)&gt;100%,100%,J105/N105),W105="3","0%",W105="4","0")+Tabla2[[#This Row],[ III TRIM 20217]],_xlfn.IFS(W105="1",IF((J105/H105)&gt;100%,100%,J105/H105),W105="2",IF((J105/N105)&gt;100%,100%,J105/N105),W105="3","0%",W105="4","")))=100%,100%,(IF(Tabla2[[#This Row],[Calculo1 ]]="1",_xlfn.IFS(W105="1",IF((J105/H105)&gt;100%,100%,J105/H105),W105="2",IF((J105/N105)&gt;100%,100%,J105/N105),W105="3","0%",W105="4","0")+Tabla2[[#This Row],[ III TRIM 20217]],_xlfn.IFS(W105="1",IF((J105/H105)&gt;100%,100%,J105/H105),W105="2",IF((J105/N105)&gt;100%,100%,J105/N105),W105="3","0%",W105="4",""))))</f>
        <v/>
      </c>
      <c r="AA105" s="118" t="str">
        <f t="shared" si="20"/>
        <v/>
      </c>
      <c r="AB105" s="119" t="str">
        <f>_xlfn.IFNA(INDEX(Hoja1!$C$3:$C$230,MATCH(Tabla2[[#This Row],[Calculo5]],Hoja1!$B$3:$B$230,0)),"")</f>
        <v/>
      </c>
      <c r="AC105" s="119" t="str">
        <f t="shared" si="21"/>
        <v>0%</v>
      </c>
      <c r="AD105" s="121" t="str">
        <f t="shared" si="22"/>
        <v/>
      </c>
      <c r="AE105" s="296">
        <f>IF(IF(F105="","ESPECÍFICAR TIPO DE META",_xlfn.IFNA(_xlfn.IFS(SUM(I105:L105)=0,0%,SUM(I105:L105)&gt;0.001,(_xlfn.IFS(F105="INCREMENTO",SUM(I105:L105)/H105,F105="MANTENIMIENTO",SUM(I105:L105)/(H105*Tabla2[[#This Row],[N.X]])))),"ESPECÍFICAR TIPO DE META"))&gt;1,"100%",IF(F105="","ESPECÍFICAR TIPO DE META",_xlfn.IFNA(_xlfn.IFS(SUM(I105:L105)=0,0%,SUM(I105:L105)&gt;0.001,(_xlfn.IFS(F105="INCREMENTO",SUM(I105:L105)/H105,F105="MANTENIMIENTO",SUM(I105:L105)/(H105*Tabla2[[#This Row],[N.X]])))),"ESPECÍFICAR TIPO DE META")))</f>
        <v>0</v>
      </c>
      <c r="AF105" s="299">
        <f>'MIPG INSTITUCIONAL'!N111</f>
        <v>0</v>
      </c>
      <c r="AG105" s="294">
        <f>'MIPG INSTITUCIONAL'!O111</f>
        <v>0</v>
      </c>
      <c r="AH105" s="302" t="str">
        <f>'MIPG INSTITUCIONAL'!P111</f>
        <v>Dirección General</v>
      </c>
      <c r="AI105"/>
    </row>
    <row r="106" spans="2:35" ht="68.45" customHeight="1" thickBot="1" x14ac:dyDescent="0.3">
      <c r="B106"/>
      <c r="C106"/>
      <c r="D106" s="154" t="str">
        <f>'MIPG INSTITUCIONAL'!F112</f>
        <v>Realizar el proceso de rendición de cuentas institucional, de manera clara y concreta, manteniendo un lenguaje inclusivo, con todos los actores viales, dando a conocer los resultados de la gestión de la DTB.</v>
      </c>
      <c r="E106" s="109" t="str">
        <f>'MIPG INSTITUCIONAL'!G112</f>
        <v>Rendición de cuentas realizada.</v>
      </c>
      <c r="F106" s="110" t="s">
        <v>87</v>
      </c>
      <c r="G106" s="243">
        <f t="shared" si="23"/>
        <v>2</v>
      </c>
      <c r="H106" s="247">
        <f>'MIPG INSTITUCIONAL'!H112</f>
        <v>2</v>
      </c>
      <c r="I106" s="120">
        <f>'MIPG INSTITUCIONAL'!I112</f>
        <v>0</v>
      </c>
      <c r="J106" s="267">
        <f>'MIPG INSTITUCIONAL'!J112</f>
        <v>1</v>
      </c>
      <c r="K106" s="267">
        <f>'MIPG INSTITUCIONAL'!K112</f>
        <v>0</v>
      </c>
      <c r="L106" s="268">
        <f>'MIPG INSTITUCIONAL'!L112</f>
        <v>0</v>
      </c>
      <c r="M106" s="113"/>
      <c r="N106" s="114">
        <v>1</v>
      </c>
      <c r="O106" s="114"/>
      <c r="P106" s="283">
        <v>1</v>
      </c>
      <c r="Q106" s="281" t="str">
        <f t="shared" si="19"/>
        <v>SI</v>
      </c>
      <c r="R106" s="128">
        <f>'MIPG INSTITUCIONAL'!Q112</f>
        <v>0</v>
      </c>
      <c r="S106" s="129" t="str">
        <f>'MIPG INSTITUCIONAL'!R112</f>
        <v>x</v>
      </c>
      <c r="T106" s="129">
        <f>'MIPG INSTITUCIONAL'!S112</f>
        <v>0</v>
      </c>
      <c r="U106" s="130" t="str">
        <f>'MIPG INSTITUCIONAL'!T112</f>
        <v>x</v>
      </c>
      <c r="V106" s="104" t="str">
        <f t="shared" si="11"/>
        <v>4</v>
      </c>
      <c r="W106" s="104" t="str">
        <f t="shared" si="12"/>
        <v>2</v>
      </c>
      <c r="X106" s="104" t="str">
        <f t="shared" si="13"/>
        <v>4</v>
      </c>
      <c r="Y106" s="104" t="str">
        <f t="shared" si="14"/>
        <v>3</v>
      </c>
      <c r="Z106" s="105">
        <f>IF((IF(Tabla2[[#This Row],[Calculo1 ]]="1",_xlfn.IFS(W106="1",IF((J106/H106)&gt;100%,100%,J106/H106),W106="2",IF((J106/N106)&gt;100%,100%,J106/N106),W106="3","0%",W106="4","0")+Tabla2[[#This Row],[ III TRIM 20217]],_xlfn.IFS(W106="1",IF((J106/H106)&gt;100%,100%,J106/H106),W106="2",IF((J106/N106)&gt;100%,100%,J106/N106),W106="3","0%",W106="4","")))=100%,100%,(IF(Tabla2[[#This Row],[Calculo1 ]]="1",_xlfn.IFS(W106="1",IF((J106/H106)&gt;100%,100%,J106/H106),W106="2",IF((J106/N106)&gt;100%,100%,J106/N106),W106="3","0%",W106="4","0")+Tabla2[[#This Row],[ III TRIM 20217]],_xlfn.IFS(W106="1",IF((J106/H106)&gt;100%,100%,J106/H106),W106="2",IF((J106/N106)&gt;100%,100%,J106/N106),W106="3","0%",W106="4",""))))</f>
        <v>1</v>
      </c>
      <c r="AA106" s="118" t="str">
        <f t="shared" si="20"/>
        <v/>
      </c>
      <c r="AB106" s="119">
        <f>_xlfn.IFNA(INDEX(Hoja1!$C$3:$C$230,MATCH(Tabla2[[#This Row],[Calculo5]],Hoja1!$B$3:$B$230,0)),"")</f>
        <v>1</v>
      </c>
      <c r="AC106" s="119" t="str">
        <f t="shared" si="21"/>
        <v/>
      </c>
      <c r="AD106" s="121" t="str">
        <f t="shared" si="22"/>
        <v>0%</v>
      </c>
      <c r="AE106" s="296">
        <f>IF(IF(F106="","ESPECÍFICAR TIPO DE META",_xlfn.IFNA(_xlfn.IFS(SUM(I106:L106)=0,0%,SUM(I106:L106)&gt;0.001,(_xlfn.IFS(F106="INCREMENTO",SUM(I106:L106)/H106,F106="MANTENIMIENTO",SUM(I106:L106)/(H106*Tabla2[[#This Row],[N.X]])))),"ESPECÍFICAR TIPO DE META"))&gt;1,"100%",IF(F106="","ESPECÍFICAR TIPO DE META",_xlfn.IFNA(_xlfn.IFS(SUM(I106:L106)=0,0%,SUM(I106:L106)&gt;0.001,(_xlfn.IFS(F106="INCREMENTO",SUM(I106:L106)/H106,F106="MANTENIMIENTO",SUM(I106:L106)/(H106*Tabla2[[#This Row],[N.X]])))),"ESPECÍFICAR TIPO DE META")))</f>
        <v>0.5</v>
      </c>
      <c r="AF106" s="299">
        <f>'MIPG INSTITUCIONAL'!N112</f>
        <v>0</v>
      </c>
      <c r="AG106" s="294">
        <f>'MIPG INSTITUCIONAL'!O112</f>
        <v>0</v>
      </c>
      <c r="AH106" s="302" t="str">
        <f>'MIPG INSTITUCIONAL'!P112</f>
        <v>Dirección General
Jefe Oficina Asesora de Planeación</v>
      </c>
      <c r="AI106"/>
    </row>
    <row r="107" spans="2:35" ht="68.45" customHeight="1" thickBot="1" x14ac:dyDescent="0.3">
      <c r="B107"/>
      <c r="C107"/>
      <c r="D107" s="154" t="str">
        <f>'MIPG INSTITUCIONAL'!F113</f>
        <v xml:space="preserve">Implementar un tablero de indicadores para medir los alcances y resultados de la política de atención al ciudadano, entregando reportes de manera oportuna a la dirección general, mediante los cuales se puedan aplicar procesos de mejora constante. </v>
      </c>
      <c r="E107" s="109" t="str">
        <f>'MIPG INSTITUCIONAL'!G113</f>
        <v>Tablero de indicadores para medir los alcances y resultados de la política de atención al ciudadano implementado.</v>
      </c>
      <c r="F107" s="110" t="s">
        <v>87</v>
      </c>
      <c r="G107" s="243">
        <f t="shared" si="23"/>
        <v>1</v>
      </c>
      <c r="H107" s="247">
        <f>'MIPG INSTITUCIONAL'!H113</f>
        <v>1</v>
      </c>
      <c r="I107" s="120">
        <f>'MIPG INSTITUCIONAL'!I113</f>
        <v>0</v>
      </c>
      <c r="J107" s="267">
        <f>'MIPG INSTITUCIONAL'!J113</f>
        <v>1</v>
      </c>
      <c r="K107" s="267">
        <f>'MIPG INSTITUCIONAL'!K113</f>
        <v>0</v>
      </c>
      <c r="L107" s="268">
        <f>'MIPG INSTITUCIONAL'!L113</f>
        <v>0</v>
      </c>
      <c r="M107" s="113"/>
      <c r="N107" s="114">
        <v>1</v>
      </c>
      <c r="O107" s="114"/>
      <c r="P107" s="283"/>
      <c r="Q107" s="281" t="str">
        <f t="shared" si="19"/>
        <v>SI</v>
      </c>
      <c r="R107" s="128">
        <f>'MIPG INSTITUCIONAL'!Q113</f>
        <v>0</v>
      </c>
      <c r="S107" s="129" t="str">
        <f>'MIPG INSTITUCIONAL'!R113</f>
        <v>x</v>
      </c>
      <c r="T107" s="129">
        <f>'MIPG INSTITUCIONAL'!S113</f>
        <v>0</v>
      </c>
      <c r="U107" s="130">
        <f>'MIPG INSTITUCIONAL'!T113</f>
        <v>0</v>
      </c>
      <c r="V107" s="104" t="str">
        <f t="shared" si="11"/>
        <v>4</v>
      </c>
      <c r="W107" s="104" t="str">
        <f t="shared" si="12"/>
        <v>2</v>
      </c>
      <c r="X107" s="104" t="str">
        <f t="shared" si="13"/>
        <v>4</v>
      </c>
      <c r="Y107" s="104" t="str">
        <f t="shared" si="14"/>
        <v>4</v>
      </c>
      <c r="Z107" s="105">
        <f>IF((IF(Tabla2[[#This Row],[Calculo1 ]]="1",_xlfn.IFS(W107="1",IF((J107/H107)&gt;100%,100%,J107/H107),W107="2",IF((J107/N107)&gt;100%,100%,J107/N107),W107="3","0%",W107="4","0")+Tabla2[[#This Row],[ III TRIM 20217]],_xlfn.IFS(W107="1",IF((J107/H107)&gt;100%,100%,J107/H107),W107="2",IF((J107/N107)&gt;100%,100%,J107/N107),W107="3","0%",W107="4","")))=100%,100%,(IF(Tabla2[[#This Row],[Calculo1 ]]="1",_xlfn.IFS(W107="1",IF((J107/H107)&gt;100%,100%,J107/H107),W107="2",IF((J107/N107)&gt;100%,100%,J107/N107),W107="3","0%",W107="4","0")+Tabla2[[#This Row],[ III TRIM 20217]],_xlfn.IFS(W107="1",IF((J107/H107)&gt;100%,100%,J107/H107),W107="2",IF((J107/N107)&gt;100%,100%,J107/N107),W107="3","0%",W107="4",""))))</f>
        <v>1</v>
      </c>
      <c r="AA107" s="118" t="str">
        <f t="shared" si="20"/>
        <v/>
      </c>
      <c r="AB107" s="119">
        <f>_xlfn.IFNA(INDEX(Hoja1!$C$3:$C$230,MATCH(Tabla2[[#This Row],[Calculo5]],Hoja1!$B$3:$B$230,0)),"")</f>
        <v>1</v>
      </c>
      <c r="AC107" s="119" t="str">
        <f t="shared" si="21"/>
        <v/>
      </c>
      <c r="AD107" s="121" t="str">
        <f t="shared" si="22"/>
        <v/>
      </c>
      <c r="AE107" s="296">
        <f>IF(IF(F107="","ESPECÍFICAR TIPO DE META",_xlfn.IFNA(_xlfn.IFS(SUM(I107:L107)=0,0%,SUM(I107:L107)&gt;0.001,(_xlfn.IFS(F107="INCREMENTO",SUM(I107:L107)/H107,F107="MANTENIMIENTO",SUM(I107:L107)/(H107*Tabla2[[#This Row],[N.X]])))),"ESPECÍFICAR TIPO DE META"))&gt;1,"100%",IF(F107="","ESPECÍFICAR TIPO DE META",_xlfn.IFNA(_xlfn.IFS(SUM(I107:L107)=0,0%,SUM(I107:L107)&gt;0.001,(_xlfn.IFS(F107="INCREMENTO",SUM(I107:L107)/H107,F107="MANTENIMIENTO",SUM(I107:L107)/(H107*Tabla2[[#This Row],[N.X]])))),"ESPECÍFICAR TIPO DE META")))</f>
        <v>1</v>
      </c>
      <c r="AF107" s="299">
        <f>'MIPG INSTITUCIONAL'!N113</f>
        <v>0</v>
      </c>
      <c r="AG107" s="294">
        <f>'MIPG INSTITUCIONAL'!O113</f>
        <v>0</v>
      </c>
      <c r="AH107" s="302" t="str">
        <f>'MIPG INSTITUCIONAL'!P113</f>
        <v>Atención al Ciudadano 
Asesor de Calidad</v>
      </c>
      <c r="AI107"/>
    </row>
    <row r="108" spans="2:35" ht="68.45" customHeight="1" thickBot="1" x14ac:dyDescent="0.3">
      <c r="B108"/>
      <c r="C108"/>
      <c r="D108" s="154" t="str">
        <f>'MIPG INSTITUCIONAL'!F114</f>
        <v xml:space="preserve">Realizar el seguimiento de los documentos traducidos de la entidad en un lenguaje claro e incluyente. </v>
      </c>
      <c r="E108" s="109" t="str">
        <f>'MIPG INSTITUCIONAL'!G114</f>
        <v xml:space="preserve">Informe de seguimiento de documentos traducidos a lenguaje claro e incluyente. </v>
      </c>
      <c r="F108" s="110" t="s">
        <v>87</v>
      </c>
      <c r="G108" s="243">
        <f t="shared" si="23"/>
        <v>1</v>
      </c>
      <c r="H108" s="247">
        <f>'MIPG INSTITUCIONAL'!H114</f>
        <v>1</v>
      </c>
      <c r="I108" s="120">
        <f>'MIPG INSTITUCIONAL'!I114</f>
        <v>0</v>
      </c>
      <c r="J108" s="267">
        <f>'MIPG INSTITUCIONAL'!J114</f>
        <v>0</v>
      </c>
      <c r="K108" s="267">
        <f>'MIPG INSTITUCIONAL'!K114</f>
        <v>0</v>
      </c>
      <c r="L108" s="268">
        <f>'MIPG INSTITUCIONAL'!L114</f>
        <v>0</v>
      </c>
      <c r="M108" s="113"/>
      <c r="N108" s="114"/>
      <c r="O108" s="114"/>
      <c r="P108" s="283">
        <v>1</v>
      </c>
      <c r="Q108" s="281" t="str">
        <f t="shared" si="19"/>
        <v>SI</v>
      </c>
      <c r="R108" s="128">
        <f>'MIPG INSTITUCIONAL'!Q114</f>
        <v>0</v>
      </c>
      <c r="S108" s="129">
        <f>'MIPG INSTITUCIONAL'!R114</f>
        <v>0</v>
      </c>
      <c r="T108" s="129">
        <f>'MIPG INSTITUCIONAL'!S114</f>
        <v>0</v>
      </c>
      <c r="U108" s="130" t="str">
        <f>'MIPG INSTITUCIONAL'!T114</f>
        <v>x</v>
      </c>
      <c r="V108" s="104" t="str">
        <f t="shared" si="11"/>
        <v>4</v>
      </c>
      <c r="W108" s="104" t="str">
        <f t="shared" si="12"/>
        <v>4</v>
      </c>
      <c r="X108" s="104" t="str">
        <f t="shared" si="13"/>
        <v>4</v>
      </c>
      <c r="Y108" s="104" t="str">
        <f t="shared" si="14"/>
        <v>3</v>
      </c>
      <c r="Z108" s="105" t="str">
        <f>IF((IF(Tabla2[[#This Row],[Calculo1 ]]="1",_xlfn.IFS(W108="1",IF((J108/H108)&gt;100%,100%,J108/H108),W108="2",IF((J108/N108)&gt;100%,100%,J108/N108),W108="3","0%",W108="4","0")+Tabla2[[#This Row],[ III TRIM 20217]],_xlfn.IFS(W108="1",IF((J108/H108)&gt;100%,100%,J108/H108),W108="2",IF((J108/N108)&gt;100%,100%,J108/N108),W108="3","0%",W108="4","")))=100%,100%,(IF(Tabla2[[#This Row],[Calculo1 ]]="1",_xlfn.IFS(W108="1",IF((J108/H108)&gt;100%,100%,J108/H108),W108="2",IF((J108/N108)&gt;100%,100%,J108/N108),W108="3","0%",W108="4","0")+Tabla2[[#This Row],[ III TRIM 20217]],_xlfn.IFS(W108="1",IF((J108/H108)&gt;100%,100%,J108/H108),W108="2",IF((J108/N108)&gt;100%,100%,J108/N108),W108="3","0%",W108="4",""))))</f>
        <v/>
      </c>
      <c r="AA108" s="118" t="str">
        <f t="shared" si="20"/>
        <v/>
      </c>
      <c r="AB108" s="119" t="str">
        <f>_xlfn.IFNA(INDEX(Hoja1!$C$3:$C$230,MATCH(Tabla2[[#This Row],[Calculo5]],Hoja1!$B$3:$B$230,0)),"")</f>
        <v/>
      </c>
      <c r="AC108" s="119" t="str">
        <f t="shared" si="21"/>
        <v/>
      </c>
      <c r="AD108" s="121" t="str">
        <f t="shared" si="22"/>
        <v>0%</v>
      </c>
      <c r="AE108" s="296">
        <f>IF(IF(F108="","ESPECÍFICAR TIPO DE META",_xlfn.IFNA(_xlfn.IFS(SUM(I108:L108)=0,0%,SUM(I108:L108)&gt;0.001,(_xlfn.IFS(F108="INCREMENTO",SUM(I108:L108)/H108,F108="MANTENIMIENTO",SUM(I108:L108)/(H108*Tabla2[[#This Row],[N.X]])))),"ESPECÍFICAR TIPO DE META"))&gt;1,"100%",IF(F108="","ESPECÍFICAR TIPO DE META",_xlfn.IFNA(_xlfn.IFS(SUM(I108:L108)=0,0%,SUM(I108:L108)&gt;0.001,(_xlfn.IFS(F108="INCREMENTO",SUM(I108:L108)/H108,F108="MANTENIMIENTO",SUM(I108:L108)/(H108*Tabla2[[#This Row],[N.X]])))),"ESPECÍFICAR TIPO DE META")))</f>
        <v>0</v>
      </c>
      <c r="AF108" s="299">
        <f>'MIPG INSTITUCIONAL'!N114</f>
        <v>0</v>
      </c>
      <c r="AG108" s="294">
        <f>'MIPG INSTITUCIONAL'!O114</f>
        <v>0</v>
      </c>
      <c r="AH108" s="302" t="str">
        <f>'MIPG INSTITUCIONAL'!P114</f>
        <v>Asesor de Calidad
Jefe Oficina Asesora de Planeación</v>
      </c>
      <c r="AI108"/>
    </row>
    <row r="109" spans="2:35" ht="68.45" customHeight="1" thickBot="1" x14ac:dyDescent="0.3">
      <c r="B109"/>
      <c r="C109"/>
      <c r="D109" s="154" t="str">
        <f>'MIPG INSTITUCIONAL'!F115</f>
        <v>Reformular y socializar los Indicadores de Gestión de riesgos con base en la Nueva Planificación Estratégica Institucional.</v>
      </c>
      <c r="E109" s="109" t="str">
        <f>'MIPG INSTITUCIONAL'!G115</f>
        <v>Indicadores de gestión de riesgo formulados y socializados.</v>
      </c>
      <c r="F109" s="110" t="s">
        <v>87</v>
      </c>
      <c r="G109" s="243">
        <f t="shared" si="23"/>
        <v>1</v>
      </c>
      <c r="H109" s="247">
        <f>'MIPG INSTITUCIONAL'!H115</f>
        <v>1</v>
      </c>
      <c r="I109" s="120">
        <f>'MIPG INSTITUCIONAL'!I115</f>
        <v>0</v>
      </c>
      <c r="J109" s="267">
        <f>'MIPG INSTITUCIONAL'!J115</f>
        <v>0</v>
      </c>
      <c r="K109" s="267">
        <f>'MIPG INSTITUCIONAL'!K115</f>
        <v>0</v>
      </c>
      <c r="L109" s="268">
        <f>'MIPG INSTITUCIONAL'!L115</f>
        <v>0</v>
      </c>
      <c r="M109" s="113"/>
      <c r="N109" s="114"/>
      <c r="O109" s="114">
        <v>1</v>
      </c>
      <c r="P109" s="283"/>
      <c r="Q109" s="281" t="str">
        <f t="shared" si="19"/>
        <v>SI</v>
      </c>
      <c r="R109" s="128">
        <f>'MIPG INSTITUCIONAL'!Q115</f>
        <v>0</v>
      </c>
      <c r="S109" s="129">
        <f>'MIPG INSTITUCIONAL'!R115</f>
        <v>0</v>
      </c>
      <c r="T109" s="129" t="str">
        <f>'MIPG INSTITUCIONAL'!S115</f>
        <v>x</v>
      </c>
      <c r="U109" s="130">
        <f>'MIPG INSTITUCIONAL'!T115</f>
        <v>0</v>
      </c>
      <c r="V109" s="104" t="str">
        <f t="shared" si="11"/>
        <v>4</v>
      </c>
      <c r="W109" s="104" t="str">
        <f t="shared" si="12"/>
        <v>4</v>
      </c>
      <c r="X109" s="104" t="str">
        <f t="shared" si="13"/>
        <v>3</v>
      </c>
      <c r="Y109" s="104" t="str">
        <f t="shared" si="14"/>
        <v>4</v>
      </c>
      <c r="Z109" s="105" t="str">
        <f>IF((IF(Tabla2[[#This Row],[Calculo1 ]]="1",_xlfn.IFS(W109="1",IF((J109/H109)&gt;100%,100%,J109/H109),W109="2",IF((J109/N109)&gt;100%,100%,J109/N109),W109="3","0%",W109="4","0")+Tabla2[[#This Row],[ III TRIM 20217]],_xlfn.IFS(W109="1",IF((J109/H109)&gt;100%,100%,J109/H109),W109="2",IF((J109/N109)&gt;100%,100%,J109/N109),W109="3","0%",W109="4","")))=100%,100%,(IF(Tabla2[[#This Row],[Calculo1 ]]="1",_xlfn.IFS(W109="1",IF((J109/H109)&gt;100%,100%,J109/H109),W109="2",IF((J109/N109)&gt;100%,100%,J109/N109),W109="3","0%",W109="4","0")+Tabla2[[#This Row],[ III TRIM 20217]],_xlfn.IFS(W109="1",IF((J109/H109)&gt;100%,100%,J109/H109),W109="2",IF((J109/N109)&gt;100%,100%,J109/N109),W109="3","0%",W109="4",""))))</f>
        <v/>
      </c>
      <c r="AA109" s="118" t="str">
        <f t="shared" si="20"/>
        <v/>
      </c>
      <c r="AB109" s="119" t="str">
        <f>_xlfn.IFNA(INDEX(Hoja1!$C$3:$C$230,MATCH(Tabla2[[#This Row],[Calculo5]],Hoja1!$B$3:$B$230,0)),"")</f>
        <v/>
      </c>
      <c r="AC109" s="119" t="str">
        <f t="shared" si="21"/>
        <v>0%</v>
      </c>
      <c r="AD109" s="121" t="str">
        <f t="shared" si="22"/>
        <v/>
      </c>
      <c r="AE109" s="296">
        <f>IF(IF(F109="","ESPECÍFICAR TIPO DE META",_xlfn.IFNA(_xlfn.IFS(SUM(I109:L109)=0,0%,SUM(I109:L109)&gt;0.001,(_xlfn.IFS(F109="INCREMENTO",SUM(I109:L109)/H109,F109="MANTENIMIENTO",SUM(I109:L109)/(H109*Tabla2[[#This Row],[N.X]])))),"ESPECÍFICAR TIPO DE META"))&gt;1,"100%",IF(F109="","ESPECÍFICAR TIPO DE META",_xlfn.IFNA(_xlfn.IFS(SUM(I109:L109)=0,0%,SUM(I109:L109)&gt;0.001,(_xlfn.IFS(F109="INCREMENTO",SUM(I109:L109)/H109,F109="MANTENIMIENTO",SUM(I109:L109)/(H109*Tabla2[[#This Row],[N.X]])))),"ESPECÍFICAR TIPO DE META")))</f>
        <v>0</v>
      </c>
      <c r="AF109" s="299">
        <f>'MIPG INSTITUCIONAL'!N115</f>
        <v>0</v>
      </c>
      <c r="AG109" s="294">
        <f>'MIPG INSTITUCIONAL'!O115</f>
        <v>0</v>
      </c>
      <c r="AH109" s="302" t="str">
        <f>'MIPG INSTITUCIONAL'!P115</f>
        <v>Asesor de Calidad
Jefe Oficina Asesora de Planeación</v>
      </c>
      <c r="AI109"/>
    </row>
    <row r="110" spans="2:35" ht="68.45" customHeight="1" thickBot="1" x14ac:dyDescent="0.3">
      <c r="B110"/>
      <c r="C110"/>
      <c r="D110" s="154" t="str">
        <f>'MIPG INSTITUCIONAL'!F116</f>
        <v>Realizar un estudio de necesidades para establecer los requerimientos de personal de cada una de las dependencias que conforman la Dirección de Tránsito de Bucaramanga y que garanticen la suficiencia de personal para cumplir con los objetivos institucionales en el marco de los planes y proyectos que ejecuta la entidad.</v>
      </c>
      <c r="E110" s="109" t="str">
        <f>'MIPG INSTITUCIONAL'!G116</f>
        <v xml:space="preserve">Estudio de necesidades para establecer los requerimientos de personal realizado.
</v>
      </c>
      <c r="F110" s="110" t="s">
        <v>87</v>
      </c>
      <c r="G110" s="243">
        <f t="shared" si="23"/>
        <v>1</v>
      </c>
      <c r="H110" s="247">
        <f>'MIPG INSTITUCIONAL'!H116</f>
        <v>1</v>
      </c>
      <c r="I110" s="120">
        <f>'MIPG INSTITUCIONAL'!I116</f>
        <v>0</v>
      </c>
      <c r="J110" s="267">
        <f>'MIPG INSTITUCIONAL'!J116</f>
        <v>0</v>
      </c>
      <c r="K110" s="267">
        <f>'MIPG INSTITUCIONAL'!K116</f>
        <v>0</v>
      </c>
      <c r="L110" s="268">
        <f>'MIPG INSTITUCIONAL'!L116</f>
        <v>0</v>
      </c>
      <c r="M110" s="113"/>
      <c r="N110" s="114"/>
      <c r="O110" s="114">
        <v>1</v>
      </c>
      <c r="P110" s="283"/>
      <c r="Q110" s="281" t="str">
        <f t="shared" si="19"/>
        <v>SI</v>
      </c>
      <c r="R110" s="128">
        <f>'MIPG INSTITUCIONAL'!Q116</f>
        <v>0</v>
      </c>
      <c r="S110" s="129">
        <f>'MIPG INSTITUCIONAL'!R116</f>
        <v>0</v>
      </c>
      <c r="T110" s="129" t="str">
        <f>'MIPG INSTITUCIONAL'!S116</f>
        <v>x</v>
      </c>
      <c r="U110" s="130">
        <f>'MIPG INSTITUCIONAL'!T116</f>
        <v>0</v>
      </c>
      <c r="V110" s="104" t="str">
        <f t="shared" si="11"/>
        <v>4</v>
      </c>
      <c r="W110" s="104" t="str">
        <f t="shared" si="12"/>
        <v>4</v>
      </c>
      <c r="X110" s="104" t="str">
        <f t="shared" si="13"/>
        <v>3</v>
      </c>
      <c r="Y110" s="104" t="str">
        <f t="shared" si="14"/>
        <v>4</v>
      </c>
      <c r="Z110" s="105" t="str">
        <f>IF((IF(Tabla2[[#This Row],[Calculo1 ]]="1",_xlfn.IFS(W110="1",IF((J110/H110)&gt;100%,100%,J110/H110),W110="2",IF((J110/N110)&gt;100%,100%,J110/N110),W110="3","0%",W110="4","0")+Tabla2[[#This Row],[ III TRIM 20217]],_xlfn.IFS(W110="1",IF((J110/H110)&gt;100%,100%,J110/H110),W110="2",IF((J110/N110)&gt;100%,100%,J110/N110),W110="3","0%",W110="4","")))=100%,100%,(IF(Tabla2[[#This Row],[Calculo1 ]]="1",_xlfn.IFS(W110="1",IF((J110/H110)&gt;100%,100%,J110/H110),W110="2",IF((J110/N110)&gt;100%,100%,J110/N110),W110="3","0%",W110="4","0")+Tabla2[[#This Row],[ III TRIM 20217]],_xlfn.IFS(W110="1",IF((J110/H110)&gt;100%,100%,J110/H110),W110="2",IF((J110/N110)&gt;100%,100%,J110/N110),W110="3","0%",W110="4",""))))</f>
        <v/>
      </c>
      <c r="AA110" s="118" t="str">
        <f t="shared" si="20"/>
        <v/>
      </c>
      <c r="AB110" s="119" t="str">
        <f>_xlfn.IFNA(INDEX(Hoja1!$C$3:$C$230,MATCH(Tabla2[[#This Row],[Calculo5]],Hoja1!$B$3:$B$230,0)),"")</f>
        <v/>
      </c>
      <c r="AC110" s="119" t="str">
        <f t="shared" si="21"/>
        <v>0%</v>
      </c>
      <c r="AD110" s="121" t="str">
        <f t="shared" si="22"/>
        <v/>
      </c>
      <c r="AE110" s="296">
        <f>IF(IF(F110="","ESPECÍFICAR TIPO DE META",_xlfn.IFNA(_xlfn.IFS(SUM(I110:L110)=0,0%,SUM(I110:L110)&gt;0.001,(_xlfn.IFS(F110="INCREMENTO",SUM(I110:L110)/H110,F110="MANTENIMIENTO",SUM(I110:L110)/(H110*Tabla2[[#This Row],[N.X]])))),"ESPECÍFICAR TIPO DE META"))&gt;1,"100%",IF(F110="","ESPECÍFICAR TIPO DE META",_xlfn.IFNA(_xlfn.IFS(SUM(I110:L110)=0,0%,SUM(I110:L110)&gt;0.001,(_xlfn.IFS(F110="INCREMENTO",SUM(I110:L110)/H110,F110="MANTENIMIENTO",SUM(I110:L110)/(H110*Tabla2[[#This Row],[N.X]])))),"ESPECÍFICAR TIPO DE META")))</f>
        <v>0</v>
      </c>
      <c r="AF110" s="299">
        <f>'MIPG INSTITUCIONAL'!N116</f>
        <v>0</v>
      </c>
      <c r="AG110" s="294">
        <f>'MIPG INSTITUCIONAL'!O116</f>
        <v>0</v>
      </c>
      <c r="AH110" s="302" t="str">
        <f>'MIPG INSTITUCIONAL'!P116</f>
        <v>Secretaria General</v>
      </c>
      <c r="AI110"/>
    </row>
    <row r="111" spans="2:35" ht="68.45" customHeight="1" thickBot="1" x14ac:dyDescent="0.3">
      <c r="B111"/>
      <c r="C111"/>
      <c r="D111" s="154" t="str">
        <f>'MIPG INSTITUCIONAL'!F117</f>
        <v>Incorporar el componente de Preservación digital a largo plazo en el Sistema Integrado de Conservación.</v>
      </c>
      <c r="E111" s="109" t="str">
        <f>'MIPG INSTITUCIONAL'!G117</f>
        <v>Sistema integrado de conservación con componente de preservación digital a largo plazo incorporado.</v>
      </c>
      <c r="F111" s="110" t="s">
        <v>87</v>
      </c>
      <c r="G111" s="243">
        <f t="shared" si="23"/>
        <v>1</v>
      </c>
      <c r="H111" s="247">
        <f>'MIPG INSTITUCIONAL'!H117</f>
        <v>1</v>
      </c>
      <c r="I111" s="120">
        <f>'MIPG INSTITUCIONAL'!I117</f>
        <v>0</v>
      </c>
      <c r="J111" s="267">
        <f>'MIPG INSTITUCIONAL'!J117</f>
        <v>0</v>
      </c>
      <c r="K111" s="267">
        <f>'MIPG INSTITUCIONAL'!K117</f>
        <v>0</v>
      </c>
      <c r="L111" s="268">
        <f>'MIPG INSTITUCIONAL'!L117</f>
        <v>0</v>
      </c>
      <c r="M111" s="113"/>
      <c r="N111" s="114"/>
      <c r="O111" s="114"/>
      <c r="P111" s="283">
        <v>1</v>
      </c>
      <c r="Q111" s="281" t="str">
        <f t="shared" si="19"/>
        <v>SI</v>
      </c>
      <c r="R111" s="128">
        <f>'MIPG INSTITUCIONAL'!Q117</f>
        <v>0</v>
      </c>
      <c r="S111" s="129">
        <f>'MIPG INSTITUCIONAL'!R117</f>
        <v>0</v>
      </c>
      <c r="T111" s="129">
        <f>'MIPG INSTITUCIONAL'!S117</f>
        <v>0</v>
      </c>
      <c r="U111" s="130" t="str">
        <f>'MIPG INSTITUCIONAL'!T117</f>
        <v>x</v>
      </c>
      <c r="V111" s="104" t="str">
        <f t="shared" si="11"/>
        <v>4</v>
      </c>
      <c r="W111" s="104" t="str">
        <f t="shared" si="12"/>
        <v>4</v>
      </c>
      <c r="X111" s="104" t="str">
        <f t="shared" si="13"/>
        <v>4</v>
      </c>
      <c r="Y111" s="104" t="str">
        <f t="shared" si="14"/>
        <v>3</v>
      </c>
      <c r="Z111" s="105" t="str">
        <f>IF((IF(Tabla2[[#This Row],[Calculo1 ]]="1",_xlfn.IFS(W111="1",IF((J111/H111)&gt;100%,100%,J111/H111),W111="2",IF((J111/N111)&gt;100%,100%,J111/N111),W111="3","0%",W111="4","0")+Tabla2[[#This Row],[ III TRIM 20217]],_xlfn.IFS(W111="1",IF((J111/H111)&gt;100%,100%,J111/H111),W111="2",IF((J111/N111)&gt;100%,100%,J111/N111),W111="3","0%",W111="4","")))=100%,100%,(IF(Tabla2[[#This Row],[Calculo1 ]]="1",_xlfn.IFS(W111="1",IF((J111/H111)&gt;100%,100%,J111/H111),W111="2",IF((J111/N111)&gt;100%,100%,J111/N111),W111="3","0%",W111="4","0")+Tabla2[[#This Row],[ III TRIM 20217]],_xlfn.IFS(W111="1",IF((J111/H111)&gt;100%,100%,J111/H111),W111="2",IF((J111/N111)&gt;100%,100%,J111/N111),W111="3","0%",W111="4",""))))</f>
        <v/>
      </c>
      <c r="AA111" s="118" t="str">
        <f t="shared" si="20"/>
        <v/>
      </c>
      <c r="AB111" s="119" t="str">
        <f>_xlfn.IFNA(INDEX(Hoja1!$C$3:$C$230,MATCH(Tabla2[[#This Row],[Calculo5]],Hoja1!$B$3:$B$230,0)),"")</f>
        <v/>
      </c>
      <c r="AC111" s="119" t="str">
        <f t="shared" si="21"/>
        <v/>
      </c>
      <c r="AD111" s="121" t="str">
        <f t="shared" si="22"/>
        <v>0%</v>
      </c>
      <c r="AE111" s="296">
        <f>IF(IF(F111="","ESPECÍFICAR TIPO DE META",_xlfn.IFNA(_xlfn.IFS(SUM(I111:L111)=0,0%,SUM(I111:L111)&gt;0.001,(_xlfn.IFS(F111="INCREMENTO",SUM(I111:L111)/H111,F111="MANTENIMIENTO",SUM(I111:L111)/(H111*Tabla2[[#This Row],[N.X]])))),"ESPECÍFICAR TIPO DE META"))&gt;1,"100%",IF(F111="","ESPECÍFICAR TIPO DE META",_xlfn.IFNA(_xlfn.IFS(SUM(I111:L111)=0,0%,SUM(I111:L111)&gt;0.001,(_xlfn.IFS(F111="INCREMENTO",SUM(I111:L111)/H111,F111="MANTENIMIENTO",SUM(I111:L111)/(H111*Tabla2[[#This Row],[N.X]])))),"ESPECÍFICAR TIPO DE META")))</f>
        <v>0</v>
      </c>
      <c r="AF111" s="299">
        <f>'MIPG INSTITUCIONAL'!N117</f>
        <v>0</v>
      </c>
      <c r="AG111" s="294">
        <f>'MIPG INSTITUCIONAL'!O117</f>
        <v>0</v>
      </c>
      <c r="AH111" s="302" t="str">
        <f>'MIPG INSTITUCIONAL'!P117</f>
        <v>Secretaria General</v>
      </c>
      <c r="AI111"/>
    </row>
    <row r="112" spans="2:35" ht="68.45" customHeight="1" thickBot="1" x14ac:dyDescent="0.3">
      <c r="B112"/>
      <c r="C112"/>
      <c r="D112" s="154" t="str">
        <f>'MIPG INSTITUCIONAL'!F118</f>
        <v xml:space="preserve">Elaborar un documento donde se evidencien las características que deben tener los equipos para el proceso de gestión documental, que sean amigables con el medio ambiente y acorde con la política de gestión ambiental de la entidad. </v>
      </c>
      <c r="E112" s="109" t="str">
        <f>'MIPG INSTITUCIONAL'!G118</f>
        <v>Documento que contenga características técnicas de los equipos que sean amigables con el medio ambiente.</v>
      </c>
      <c r="F112" s="110" t="s">
        <v>87</v>
      </c>
      <c r="G112" s="243">
        <f t="shared" si="23"/>
        <v>1</v>
      </c>
      <c r="H112" s="247">
        <f>'MIPG INSTITUCIONAL'!H118</f>
        <v>1</v>
      </c>
      <c r="I112" s="120">
        <f>'MIPG INSTITUCIONAL'!I118</f>
        <v>0</v>
      </c>
      <c r="J112" s="267">
        <f>'MIPG INSTITUCIONAL'!J118</f>
        <v>0</v>
      </c>
      <c r="K112" s="267">
        <f>'MIPG INSTITUCIONAL'!K118</f>
        <v>0</v>
      </c>
      <c r="L112" s="268">
        <f>'MIPG INSTITUCIONAL'!L118</f>
        <v>0</v>
      </c>
      <c r="M112" s="113"/>
      <c r="N112" s="114"/>
      <c r="O112" s="114"/>
      <c r="P112" s="283">
        <v>1</v>
      </c>
      <c r="Q112" s="281" t="str">
        <f t="shared" si="19"/>
        <v>SI</v>
      </c>
      <c r="R112" s="128">
        <f>'MIPG INSTITUCIONAL'!Q118</f>
        <v>0</v>
      </c>
      <c r="S112" s="129">
        <f>'MIPG INSTITUCIONAL'!R118</f>
        <v>0</v>
      </c>
      <c r="T112" s="129">
        <f>'MIPG INSTITUCIONAL'!S118</f>
        <v>0</v>
      </c>
      <c r="U112" s="130" t="str">
        <f>'MIPG INSTITUCIONAL'!T118</f>
        <v>x</v>
      </c>
      <c r="V112" s="104" t="str">
        <f t="shared" si="11"/>
        <v>4</v>
      </c>
      <c r="W112" s="104" t="str">
        <f t="shared" si="12"/>
        <v>4</v>
      </c>
      <c r="X112" s="104" t="str">
        <f t="shared" si="13"/>
        <v>4</v>
      </c>
      <c r="Y112" s="104" t="str">
        <f t="shared" si="14"/>
        <v>3</v>
      </c>
      <c r="Z112" s="105" t="str">
        <f>IF((IF(Tabla2[[#This Row],[Calculo1 ]]="1",_xlfn.IFS(W112="1",IF((J112/H112)&gt;100%,100%,J112/H112),W112="2",IF((J112/N112)&gt;100%,100%,J112/N112),W112="3","0%",W112="4","0")+Tabla2[[#This Row],[ III TRIM 20217]],_xlfn.IFS(W112="1",IF((J112/H112)&gt;100%,100%,J112/H112),W112="2",IF((J112/N112)&gt;100%,100%,J112/N112),W112="3","0%",W112="4","")))=100%,100%,(IF(Tabla2[[#This Row],[Calculo1 ]]="1",_xlfn.IFS(W112="1",IF((J112/H112)&gt;100%,100%,J112/H112),W112="2",IF((J112/N112)&gt;100%,100%,J112/N112),W112="3","0%",W112="4","0")+Tabla2[[#This Row],[ III TRIM 20217]],_xlfn.IFS(W112="1",IF((J112/H112)&gt;100%,100%,J112/H112),W112="2",IF((J112/N112)&gt;100%,100%,J112/N112),W112="3","0%",W112="4",""))))</f>
        <v/>
      </c>
      <c r="AA112" s="118" t="str">
        <f t="shared" si="20"/>
        <v/>
      </c>
      <c r="AB112" s="119" t="str">
        <f>_xlfn.IFNA(INDEX(Hoja1!$C$3:$C$230,MATCH(Tabla2[[#This Row],[Calculo5]],Hoja1!$B$3:$B$230,0)),"")</f>
        <v/>
      </c>
      <c r="AC112" s="119" t="str">
        <f t="shared" si="21"/>
        <v/>
      </c>
      <c r="AD112" s="121" t="str">
        <f t="shared" si="22"/>
        <v>0%</v>
      </c>
      <c r="AE112" s="296">
        <f>IF(IF(F112="","ESPECÍFICAR TIPO DE META",_xlfn.IFNA(_xlfn.IFS(SUM(I112:L112)=0,0%,SUM(I112:L112)&gt;0.001,(_xlfn.IFS(F112="INCREMENTO",SUM(I112:L112)/H112,F112="MANTENIMIENTO",SUM(I112:L112)/(H112*Tabla2[[#This Row],[N.X]])))),"ESPECÍFICAR TIPO DE META"))&gt;1,"100%",IF(F112="","ESPECÍFICAR TIPO DE META",_xlfn.IFNA(_xlfn.IFS(SUM(I112:L112)=0,0%,SUM(I112:L112)&gt;0.001,(_xlfn.IFS(F112="INCREMENTO",SUM(I112:L112)/H112,F112="MANTENIMIENTO",SUM(I112:L112)/(H112*Tabla2[[#This Row],[N.X]])))),"ESPECÍFICAR TIPO DE META")))</f>
        <v>0</v>
      </c>
      <c r="AF112" s="299">
        <f>'MIPG INSTITUCIONAL'!N118</f>
        <v>0</v>
      </c>
      <c r="AG112" s="294">
        <f>'MIPG INSTITUCIONAL'!O118</f>
        <v>0</v>
      </c>
      <c r="AH112" s="302" t="str">
        <f>'MIPG INSTITUCIONAL'!P118</f>
        <v>Secretaria General</v>
      </c>
      <c r="AI112"/>
    </row>
    <row r="113" spans="4:34" customFormat="1" ht="68.45" customHeight="1" thickBot="1" x14ac:dyDescent="0.3">
      <c r="D113" s="154" t="str">
        <f>'MIPG INSTITUCIONAL'!F119</f>
        <v>Elaborar junto con la oficina de sistemas de la DTB, unas estrategias de preservación digital, que permita la conservación digital de los documentos, de acuerdo con los parámetros emitidos por el Archivo General de la Nación.</v>
      </c>
      <c r="E113" s="109" t="str">
        <f>'MIPG INSTITUCIONAL'!G119</f>
        <v>Estrategia de preservación digital elaborada implementada.</v>
      </c>
      <c r="F113" s="110" t="s">
        <v>87</v>
      </c>
      <c r="G113" s="243">
        <f t="shared" si="23"/>
        <v>2</v>
      </c>
      <c r="H113" s="247">
        <f>'MIPG INSTITUCIONAL'!H119</f>
        <v>1</v>
      </c>
      <c r="I113" s="120">
        <f>'MIPG INSTITUCIONAL'!I119</f>
        <v>0</v>
      </c>
      <c r="J113" s="267">
        <f>'MIPG INSTITUCIONAL'!J119</f>
        <v>0</v>
      </c>
      <c r="K113" s="267">
        <f>'MIPG INSTITUCIONAL'!K119</f>
        <v>0</v>
      </c>
      <c r="L113" s="268">
        <f>'MIPG INSTITUCIONAL'!L119</f>
        <v>0</v>
      </c>
      <c r="M113" s="113"/>
      <c r="N113" s="114"/>
      <c r="O113" s="114">
        <v>0.5</v>
      </c>
      <c r="P113" s="283">
        <v>0.5</v>
      </c>
      <c r="Q113" s="281" t="str">
        <f t="shared" si="19"/>
        <v>SI</v>
      </c>
      <c r="R113" s="128">
        <f>'MIPG INSTITUCIONAL'!Q119</f>
        <v>0</v>
      </c>
      <c r="S113" s="129">
        <f>'MIPG INSTITUCIONAL'!R119</f>
        <v>0</v>
      </c>
      <c r="T113" s="129" t="str">
        <f>'MIPG INSTITUCIONAL'!S119</f>
        <v>x</v>
      </c>
      <c r="U113" s="130" t="str">
        <f>'MIPG INSTITUCIONAL'!T119</f>
        <v>x</v>
      </c>
      <c r="V113" s="104" t="str">
        <f t="shared" si="11"/>
        <v>4</v>
      </c>
      <c r="W113" s="104" t="str">
        <f t="shared" si="12"/>
        <v>4</v>
      </c>
      <c r="X113" s="104" t="str">
        <f t="shared" si="13"/>
        <v>3</v>
      </c>
      <c r="Y113" s="104" t="str">
        <f t="shared" si="14"/>
        <v>3</v>
      </c>
      <c r="Z113" s="105" t="str">
        <f>IF((IF(Tabla2[[#This Row],[Calculo1 ]]="1",_xlfn.IFS(W113="1",IF((J113/H113)&gt;100%,100%,J113/H113),W113="2",IF((J113/N113)&gt;100%,100%,J113/N113),W113="3","0%",W113="4","0")+Tabla2[[#This Row],[ III TRIM 20217]],_xlfn.IFS(W113="1",IF((J113/H113)&gt;100%,100%,J113/H113),W113="2",IF((J113/N113)&gt;100%,100%,J113/N113),W113="3","0%",W113="4","")))=100%,100%,(IF(Tabla2[[#This Row],[Calculo1 ]]="1",_xlfn.IFS(W113="1",IF((J113/H113)&gt;100%,100%,J113/H113),W113="2",IF((J113/N113)&gt;100%,100%,J113/N113),W113="3","0%",W113="4","0")+Tabla2[[#This Row],[ III TRIM 20217]],_xlfn.IFS(W113="1",IF((J113/H113)&gt;100%,100%,J113/H113),W113="2",IF((J113/N113)&gt;100%,100%,J113/N113),W113="3","0%",W113="4",""))))</f>
        <v/>
      </c>
      <c r="AA113" s="118" t="str">
        <f t="shared" si="20"/>
        <v/>
      </c>
      <c r="AB113" s="119" t="str">
        <f>_xlfn.IFNA(INDEX(Hoja1!$C$3:$C$230,MATCH(Tabla2[[#This Row],[Calculo5]],Hoja1!$B$3:$B$230,0)),"")</f>
        <v/>
      </c>
      <c r="AC113" s="119" t="str">
        <f t="shared" si="21"/>
        <v>0%</v>
      </c>
      <c r="AD113" s="121" t="str">
        <f t="shared" si="22"/>
        <v>0%</v>
      </c>
      <c r="AE113" s="296">
        <f>IF(IF(F113="","ESPECÍFICAR TIPO DE META",_xlfn.IFNA(_xlfn.IFS(SUM(I113:L113)=0,0%,SUM(I113:L113)&gt;0.001,(_xlfn.IFS(F113="INCREMENTO",SUM(I113:L113)/H113,F113="MANTENIMIENTO",SUM(I113:L113)/(H113*Tabla2[[#This Row],[N.X]])))),"ESPECÍFICAR TIPO DE META"))&gt;1,"100%",IF(F113="","ESPECÍFICAR TIPO DE META",_xlfn.IFNA(_xlfn.IFS(SUM(I113:L113)=0,0%,SUM(I113:L113)&gt;0.001,(_xlfn.IFS(F113="INCREMENTO",SUM(I113:L113)/H113,F113="MANTENIMIENTO",SUM(I113:L113)/(H113*Tabla2[[#This Row],[N.X]])))),"ESPECÍFICAR TIPO DE META")))</f>
        <v>0</v>
      </c>
      <c r="AF113" s="299">
        <f>'MIPG INSTITUCIONAL'!N119</f>
        <v>0</v>
      </c>
      <c r="AG113" s="294">
        <f>'MIPG INSTITUCIONAL'!O119</f>
        <v>0</v>
      </c>
      <c r="AH113" s="302" t="str">
        <f>'MIPG INSTITUCIONAL'!P119</f>
        <v>Secretaria General</v>
      </c>
    </row>
    <row r="114" spans="4:34" customFormat="1" ht="68.45" customHeight="1" thickBot="1" x14ac:dyDescent="0.3">
      <c r="D114" s="154" t="str">
        <f>'MIPG INSTITUCIONAL'!F120</f>
        <v>Elaborar un inventario de los documentos audiovisuales que tiene la entidad.</v>
      </c>
      <c r="E114" s="109" t="str">
        <f>'MIPG INSTITUCIONAL'!G120</f>
        <v>Inventario de documentos audiovisuales.</v>
      </c>
      <c r="F114" s="110" t="s">
        <v>87</v>
      </c>
      <c r="G114" s="243">
        <f t="shared" si="23"/>
        <v>1</v>
      </c>
      <c r="H114" s="247">
        <f>'MIPG INSTITUCIONAL'!H120</f>
        <v>1</v>
      </c>
      <c r="I114" s="120">
        <f>'MIPG INSTITUCIONAL'!I120</f>
        <v>0</v>
      </c>
      <c r="J114" s="267">
        <f>'MIPG INSTITUCIONAL'!J120</f>
        <v>0</v>
      </c>
      <c r="K114" s="267">
        <f>'MIPG INSTITUCIONAL'!K120</f>
        <v>0</v>
      </c>
      <c r="L114" s="268">
        <f>'MIPG INSTITUCIONAL'!L120</f>
        <v>0</v>
      </c>
      <c r="M114" s="113"/>
      <c r="N114" s="114"/>
      <c r="O114" s="114">
        <v>1</v>
      </c>
      <c r="P114" s="283"/>
      <c r="Q114" s="281" t="str">
        <f t="shared" si="19"/>
        <v>SI</v>
      </c>
      <c r="R114" s="128">
        <f>'MIPG INSTITUCIONAL'!Q120</f>
        <v>0</v>
      </c>
      <c r="S114" s="129">
        <f>'MIPG INSTITUCIONAL'!R120</f>
        <v>0</v>
      </c>
      <c r="T114" s="129" t="str">
        <f>'MIPG INSTITUCIONAL'!S120</f>
        <v>x</v>
      </c>
      <c r="U114" s="130">
        <f>'MIPG INSTITUCIONAL'!T120</f>
        <v>0</v>
      </c>
      <c r="V114" s="104" t="str">
        <f t="shared" si="11"/>
        <v>4</v>
      </c>
      <c r="W114" s="104" t="str">
        <f t="shared" si="12"/>
        <v>4</v>
      </c>
      <c r="X114" s="104" t="str">
        <f t="shared" si="13"/>
        <v>3</v>
      </c>
      <c r="Y114" s="104" t="str">
        <f t="shared" si="14"/>
        <v>4</v>
      </c>
      <c r="Z114" s="105" t="str">
        <f>IF((IF(Tabla2[[#This Row],[Calculo1 ]]="1",_xlfn.IFS(W114="1",IF((J114/H114)&gt;100%,100%,J114/H114),W114="2",IF((J114/N114)&gt;100%,100%,J114/N114),W114="3","0%",W114="4","0")+Tabla2[[#This Row],[ III TRIM 20217]],_xlfn.IFS(W114="1",IF((J114/H114)&gt;100%,100%,J114/H114),W114="2",IF((J114/N114)&gt;100%,100%,J114/N114),W114="3","0%",W114="4","")))=100%,100%,(IF(Tabla2[[#This Row],[Calculo1 ]]="1",_xlfn.IFS(W114="1",IF((J114/H114)&gt;100%,100%,J114/H114),W114="2",IF((J114/N114)&gt;100%,100%,J114/N114),W114="3","0%",W114="4","0")+Tabla2[[#This Row],[ III TRIM 20217]],_xlfn.IFS(W114="1",IF((J114/H114)&gt;100%,100%,J114/H114),W114="2",IF((J114/N114)&gt;100%,100%,J114/N114),W114="3","0%",W114="4",""))))</f>
        <v/>
      </c>
      <c r="AA114" s="118" t="str">
        <f t="shared" si="20"/>
        <v/>
      </c>
      <c r="AB114" s="119" t="str">
        <f>_xlfn.IFNA(INDEX(Hoja1!$C$3:$C$230,MATCH(Tabla2[[#This Row],[Calculo5]],Hoja1!$B$3:$B$230,0)),"")</f>
        <v/>
      </c>
      <c r="AC114" s="119" t="str">
        <f t="shared" si="21"/>
        <v>0%</v>
      </c>
      <c r="AD114" s="121" t="str">
        <f t="shared" si="22"/>
        <v/>
      </c>
      <c r="AE114" s="296">
        <f>IF(IF(F114="","ESPECÍFICAR TIPO DE META",_xlfn.IFNA(_xlfn.IFS(SUM(I114:L114)=0,0%,SUM(I114:L114)&gt;0.001,(_xlfn.IFS(F114="INCREMENTO",SUM(I114:L114)/H114,F114="MANTENIMIENTO",SUM(I114:L114)/(H114*Tabla2[[#This Row],[N.X]])))),"ESPECÍFICAR TIPO DE META"))&gt;1,"100%",IF(F114="","ESPECÍFICAR TIPO DE META",_xlfn.IFNA(_xlfn.IFS(SUM(I114:L114)=0,0%,SUM(I114:L114)&gt;0.001,(_xlfn.IFS(F114="INCREMENTO",SUM(I114:L114)/H114,F114="MANTENIMIENTO",SUM(I114:L114)/(H114*Tabla2[[#This Row],[N.X]])))),"ESPECÍFICAR TIPO DE META")))</f>
        <v>0</v>
      </c>
      <c r="AF114" s="299">
        <f>'MIPG INSTITUCIONAL'!N120</f>
        <v>0</v>
      </c>
      <c r="AG114" s="294">
        <f>'MIPG INSTITUCIONAL'!O120</f>
        <v>0</v>
      </c>
      <c r="AH114" s="302" t="str">
        <f>'MIPG INSTITUCIONAL'!P120</f>
        <v>Secretaria General</v>
      </c>
    </row>
    <row r="115" spans="4:34" customFormat="1" ht="68.45" customHeight="1" thickBot="1" x14ac:dyDescent="0.3">
      <c r="D115" s="154" t="str">
        <f>'MIPG INSTITUCIONAL'!F121</f>
        <v>Programar Jornadas de capacitación de inducción a nuevos funcionarios en Gestión Documental.</v>
      </c>
      <c r="E115" s="109" t="str">
        <f>'MIPG INSTITUCIONAL'!G121</f>
        <v>Documentación relacionada a la capacitación, listado de asistencia.</v>
      </c>
      <c r="F115" s="110" t="s">
        <v>87</v>
      </c>
      <c r="G115" s="243">
        <f t="shared" si="23"/>
        <v>1</v>
      </c>
      <c r="H115" s="247">
        <f>'MIPG INSTITUCIONAL'!H121</f>
        <v>1</v>
      </c>
      <c r="I115" s="120">
        <f>'MIPG INSTITUCIONAL'!I121</f>
        <v>0</v>
      </c>
      <c r="J115" s="267">
        <f>'MIPG INSTITUCIONAL'!J121</f>
        <v>1</v>
      </c>
      <c r="K115" s="267">
        <f>'MIPG INSTITUCIONAL'!K121</f>
        <v>0</v>
      </c>
      <c r="L115" s="268">
        <f>'MIPG INSTITUCIONAL'!L121</f>
        <v>0</v>
      </c>
      <c r="M115" s="113"/>
      <c r="N115" s="114">
        <v>1</v>
      </c>
      <c r="O115" s="114"/>
      <c r="P115" s="283"/>
      <c r="Q115" s="281" t="str">
        <f t="shared" si="19"/>
        <v>SI</v>
      </c>
      <c r="R115" s="128">
        <f>'MIPG INSTITUCIONAL'!Q121</f>
        <v>0</v>
      </c>
      <c r="S115" s="129" t="str">
        <f>'MIPG INSTITUCIONAL'!R121</f>
        <v>x</v>
      </c>
      <c r="T115" s="129">
        <f>'MIPG INSTITUCIONAL'!S121</f>
        <v>0</v>
      </c>
      <c r="U115" s="130">
        <f>'MIPG INSTITUCIONAL'!T121</f>
        <v>0</v>
      </c>
      <c r="V115" s="104" t="str">
        <f t="shared" si="11"/>
        <v>4</v>
      </c>
      <c r="W115" s="104" t="str">
        <f t="shared" si="12"/>
        <v>2</v>
      </c>
      <c r="X115" s="104" t="str">
        <f t="shared" si="13"/>
        <v>4</v>
      </c>
      <c r="Y115" s="104" t="str">
        <f t="shared" si="14"/>
        <v>4</v>
      </c>
      <c r="Z115" s="105">
        <f>IF((IF(Tabla2[[#This Row],[Calculo1 ]]="1",_xlfn.IFS(W115="1",IF((J115/H115)&gt;100%,100%,J115/H115),W115="2",IF((J115/N115)&gt;100%,100%,J115/N115),W115="3","0%",W115="4","0")+Tabla2[[#This Row],[ III TRIM 20217]],_xlfn.IFS(W115="1",IF((J115/H115)&gt;100%,100%,J115/H115),W115="2",IF((J115/N115)&gt;100%,100%,J115/N115),W115="3","0%",W115="4","")))=100%,100%,(IF(Tabla2[[#This Row],[Calculo1 ]]="1",_xlfn.IFS(W115="1",IF((J115/H115)&gt;100%,100%,J115/H115),W115="2",IF((J115/N115)&gt;100%,100%,J115/N115),W115="3","0%",W115="4","0")+Tabla2[[#This Row],[ III TRIM 20217]],_xlfn.IFS(W115="1",IF((J115/H115)&gt;100%,100%,J115/H115),W115="2",IF((J115/N115)&gt;100%,100%,J115/N115),W115="3","0%",W115="4",""))))</f>
        <v>1</v>
      </c>
      <c r="AA115" s="118" t="str">
        <f t="shared" si="20"/>
        <v/>
      </c>
      <c r="AB115" s="119">
        <f>_xlfn.IFNA(INDEX(Hoja1!$C$3:$C$230,MATCH(Tabla2[[#This Row],[Calculo5]],Hoja1!$B$3:$B$230,0)),"")</f>
        <v>1</v>
      </c>
      <c r="AC115" s="119" t="str">
        <f t="shared" si="21"/>
        <v/>
      </c>
      <c r="AD115" s="121" t="str">
        <f t="shared" si="22"/>
        <v/>
      </c>
      <c r="AE115" s="296">
        <f>IF(IF(F115="","ESPECÍFICAR TIPO DE META",_xlfn.IFNA(_xlfn.IFS(SUM(I115:L115)=0,0%,SUM(I115:L115)&gt;0.001,(_xlfn.IFS(F115="INCREMENTO",SUM(I115:L115)/H115,F115="MANTENIMIENTO",SUM(I115:L115)/(H115*Tabla2[[#This Row],[N.X]])))),"ESPECÍFICAR TIPO DE META"))&gt;1,"100%",IF(F115="","ESPECÍFICAR TIPO DE META",_xlfn.IFNA(_xlfn.IFS(SUM(I115:L115)=0,0%,SUM(I115:L115)&gt;0.001,(_xlfn.IFS(F115="INCREMENTO",SUM(I115:L115)/H115,F115="MANTENIMIENTO",SUM(I115:L115)/(H115*Tabla2[[#This Row],[N.X]])))),"ESPECÍFICAR TIPO DE META")))</f>
        <v>1</v>
      </c>
      <c r="AF115" s="299">
        <f>'MIPG INSTITUCIONAL'!N121</f>
        <v>0</v>
      </c>
      <c r="AG115" s="294">
        <f>'MIPG INSTITUCIONAL'!O121</f>
        <v>0</v>
      </c>
      <c r="AH115" s="302" t="str">
        <f>'MIPG INSTITUCIONAL'!P121</f>
        <v>Secretaria General</v>
      </c>
    </row>
    <row r="116" spans="4:34" customFormat="1" ht="68.45" customHeight="1" thickBot="1" x14ac:dyDescent="0.3">
      <c r="D116" s="154" t="str">
        <f>'MIPG INSTITUCIONAL'!F122</f>
        <v>Actualizar la Política de archivos de la institución.</v>
      </c>
      <c r="E116" s="109" t="str">
        <f>'MIPG INSTITUCIONAL'!G122</f>
        <v>Política de archivos actualizada.</v>
      </c>
      <c r="F116" s="110" t="s">
        <v>87</v>
      </c>
      <c r="G116" s="243">
        <f t="shared" si="23"/>
        <v>1</v>
      </c>
      <c r="H116" s="247">
        <f>'MIPG INSTITUCIONAL'!H122</f>
        <v>1</v>
      </c>
      <c r="I116" s="120">
        <f>'MIPG INSTITUCIONAL'!I122</f>
        <v>0</v>
      </c>
      <c r="J116" s="267">
        <f>'MIPG INSTITUCIONAL'!J122</f>
        <v>0</v>
      </c>
      <c r="K116" s="267">
        <f>'MIPG INSTITUCIONAL'!K122</f>
        <v>1</v>
      </c>
      <c r="L116" s="268">
        <f>'MIPG INSTITUCIONAL'!L122</f>
        <v>0</v>
      </c>
      <c r="M116" s="113"/>
      <c r="N116" s="114"/>
      <c r="O116" s="114">
        <v>1</v>
      </c>
      <c r="P116" s="283"/>
      <c r="Q116" s="281" t="str">
        <f t="shared" si="19"/>
        <v>SI</v>
      </c>
      <c r="R116" s="128">
        <f>'MIPG INSTITUCIONAL'!Q122</f>
        <v>0</v>
      </c>
      <c r="S116" s="129">
        <f>'MIPG INSTITUCIONAL'!R122</f>
        <v>0</v>
      </c>
      <c r="T116" s="129" t="str">
        <f>'MIPG INSTITUCIONAL'!S122</f>
        <v>x</v>
      </c>
      <c r="U116" s="130">
        <f>'MIPG INSTITUCIONAL'!T122</f>
        <v>0</v>
      </c>
      <c r="V116" s="104" t="str">
        <f t="shared" si="11"/>
        <v>4</v>
      </c>
      <c r="W116" s="104" t="str">
        <f t="shared" si="12"/>
        <v>4</v>
      </c>
      <c r="X116" s="104" t="str">
        <f t="shared" si="13"/>
        <v>2</v>
      </c>
      <c r="Y116" s="104" t="str">
        <f t="shared" si="14"/>
        <v>4</v>
      </c>
      <c r="Z116" s="105" t="str">
        <f>IF((IF(Tabla2[[#This Row],[Calculo1 ]]="1",_xlfn.IFS(W116="1",IF((J116/H116)&gt;100%,100%,J116/H116),W116="2",IF((J116/N116)&gt;100%,100%,J116/N116),W116="3","0%",W116="4","0")+Tabla2[[#This Row],[ III TRIM 20217]],_xlfn.IFS(W116="1",IF((J116/H116)&gt;100%,100%,J116/H116),W116="2",IF((J116/N116)&gt;100%,100%,J116/N116),W116="3","0%",W116="4","")))=100%,100%,(IF(Tabla2[[#This Row],[Calculo1 ]]="1",_xlfn.IFS(W116="1",IF((J116/H116)&gt;100%,100%,J116/H116),W116="2",IF((J116/N116)&gt;100%,100%,J116/N116),W116="3","0%",W116="4","0")+Tabla2[[#This Row],[ III TRIM 20217]],_xlfn.IFS(W116="1",IF((J116/H116)&gt;100%,100%,J116/H116),W116="2",IF((J116/N116)&gt;100%,100%,J116/N116),W116="3","0%",W116="4",""))))</f>
        <v/>
      </c>
      <c r="AA116" s="118" t="str">
        <f t="shared" si="20"/>
        <v/>
      </c>
      <c r="AB116" s="119" t="str">
        <f>_xlfn.IFNA(INDEX(Hoja1!$C$3:$C$230,MATCH(Tabla2[[#This Row],[Calculo5]],Hoja1!$B$3:$B$230,0)),"")</f>
        <v/>
      </c>
      <c r="AC116" s="119">
        <f t="shared" si="21"/>
        <v>1</v>
      </c>
      <c r="AD116" s="121" t="str">
        <f t="shared" si="22"/>
        <v/>
      </c>
      <c r="AE116" s="296">
        <f>IF(IF(F116="","ESPECÍFICAR TIPO DE META",_xlfn.IFNA(_xlfn.IFS(SUM(I116:L116)=0,0%,SUM(I116:L116)&gt;0.001,(_xlfn.IFS(F116="INCREMENTO",SUM(I116:L116)/H116,F116="MANTENIMIENTO",SUM(I116:L116)/(H116*Tabla2[[#This Row],[N.X]])))),"ESPECÍFICAR TIPO DE META"))&gt;1,"100%",IF(F116="","ESPECÍFICAR TIPO DE META",_xlfn.IFNA(_xlfn.IFS(SUM(I116:L116)=0,0%,SUM(I116:L116)&gt;0.001,(_xlfn.IFS(F116="INCREMENTO",SUM(I116:L116)/H116,F116="MANTENIMIENTO",SUM(I116:L116)/(H116*Tabla2[[#This Row],[N.X]])))),"ESPECÍFICAR TIPO DE META")))</f>
        <v>1</v>
      </c>
      <c r="AF116" s="299">
        <f>'MIPG INSTITUCIONAL'!N122</f>
        <v>0</v>
      </c>
      <c r="AG116" s="294">
        <f>'MIPG INSTITUCIONAL'!O122</f>
        <v>0</v>
      </c>
      <c r="AH116" s="302" t="str">
        <f>'MIPG INSTITUCIONAL'!P122</f>
        <v>Secretaria General</v>
      </c>
    </row>
    <row r="117" spans="4:34" customFormat="1" ht="68.45" customHeight="1" thickBot="1" x14ac:dyDescent="0.3">
      <c r="D117" s="154" t="str">
        <f>'MIPG INSTITUCIONAL'!F123</f>
        <v>Realizar seguimiento al mapa de riesgos para determinar los posibles riesgos de fraude y corrupción.</v>
      </c>
      <c r="E117" s="109" t="str">
        <f>'MIPG INSTITUCIONAL'!G123</f>
        <v>Seguimiento al Mapa de riesgos.</v>
      </c>
      <c r="F117" s="110" t="s">
        <v>87</v>
      </c>
      <c r="G117" s="243">
        <f t="shared" si="23"/>
        <v>2</v>
      </c>
      <c r="H117" s="247">
        <f>'MIPG INSTITUCIONAL'!H123</f>
        <v>2</v>
      </c>
      <c r="I117" s="120">
        <f>'MIPG INSTITUCIONAL'!I123</f>
        <v>1</v>
      </c>
      <c r="J117" s="267">
        <f>'MIPG INSTITUCIONAL'!J123</f>
        <v>0</v>
      </c>
      <c r="K117" s="267">
        <f>'MIPG INSTITUCIONAL'!K123</f>
        <v>0</v>
      </c>
      <c r="L117" s="268">
        <f>'MIPG INSTITUCIONAL'!L123</f>
        <v>0</v>
      </c>
      <c r="M117" s="113">
        <v>1</v>
      </c>
      <c r="N117" s="114"/>
      <c r="O117" s="114">
        <v>1</v>
      </c>
      <c r="P117" s="283"/>
      <c r="Q117" s="281" t="str">
        <f t="shared" si="19"/>
        <v>SI</v>
      </c>
      <c r="R117" s="128" t="str">
        <f>'MIPG INSTITUCIONAL'!Q123</f>
        <v>x</v>
      </c>
      <c r="S117" s="129">
        <f>'MIPG INSTITUCIONAL'!R123</f>
        <v>0</v>
      </c>
      <c r="T117" s="129" t="str">
        <f>'MIPG INSTITUCIONAL'!S123</f>
        <v>x</v>
      </c>
      <c r="U117" s="130">
        <f>'MIPG INSTITUCIONAL'!T123</f>
        <v>0</v>
      </c>
      <c r="V117" s="104" t="str">
        <f t="shared" si="11"/>
        <v>2</v>
      </c>
      <c r="W117" s="104" t="str">
        <f t="shared" si="12"/>
        <v>4</v>
      </c>
      <c r="X117" s="104" t="str">
        <f t="shared" si="13"/>
        <v>3</v>
      </c>
      <c r="Y117" s="104" t="str">
        <f t="shared" si="14"/>
        <v>4</v>
      </c>
      <c r="Z117" s="105" t="str">
        <f>IF((IF(Tabla2[[#This Row],[Calculo1 ]]="1",_xlfn.IFS(W117="1",IF((J117/H117)&gt;100%,100%,J117/H117),W117="2",IF((J117/N117)&gt;100%,100%,J117/N117),W117="3","0%",W117="4","0")+Tabla2[[#This Row],[ III TRIM 20217]],_xlfn.IFS(W117="1",IF((J117/H117)&gt;100%,100%,J117/H117),W117="2",IF((J117/N117)&gt;100%,100%,J117/N117),W117="3","0%",W117="4","")))=100%,100%,(IF(Tabla2[[#This Row],[Calculo1 ]]="1",_xlfn.IFS(W117="1",IF((J117/H117)&gt;100%,100%,J117/H117),W117="2",IF((J117/N117)&gt;100%,100%,J117/N117),W117="3","0%",W117="4","0")+Tabla2[[#This Row],[ III TRIM 20217]],_xlfn.IFS(W117="1",IF((J117/H117)&gt;100%,100%,J117/H117),W117="2",IF((J117/N117)&gt;100%,100%,J117/N117),W117="3","0%",W117="4",""))))</f>
        <v/>
      </c>
      <c r="AA117" s="118">
        <f t="shared" si="20"/>
        <v>1</v>
      </c>
      <c r="AB117" s="119" t="str">
        <f>_xlfn.IFNA(INDEX(Hoja1!$C$3:$C$230,MATCH(Tabla2[[#This Row],[Calculo5]],Hoja1!$B$3:$B$230,0)),"")</f>
        <v/>
      </c>
      <c r="AC117" s="119" t="str">
        <f t="shared" si="21"/>
        <v>0%</v>
      </c>
      <c r="AD117" s="121" t="str">
        <f t="shared" si="22"/>
        <v/>
      </c>
      <c r="AE117" s="296">
        <f>IF(IF(F117="","ESPECÍFICAR TIPO DE META",_xlfn.IFNA(_xlfn.IFS(SUM(I117:L117)=0,0%,SUM(I117:L117)&gt;0.001,(_xlfn.IFS(F117="INCREMENTO",SUM(I117:L117)/H117,F117="MANTENIMIENTO",SUM(I117:L117)/(H117*Tabla2[[#This Row],[N.X]])))),"ESPECÍFICAR TIPO DE META"))&gt;1,"100%",IF(F117="","ESPECÍFICAR TIPO DE META",_xlfn.IFNA(_xlfn.IFS(SUM(I117:L117)=0,0%,SUM(I117:L117)&gt;0.001,(_xlfn.IFS(F117="INCREMENTO",SUM(I117:L117)/H117,F117="MANTENIMIENTO",SUM(I117:L117)/(H117*Tabla2[[#This Row],[N.X]])))),"ESPECÍFICAR TIPO DE META")))</f>
        <v>0.5</v>
      </c>
      <c r="AF117" s="299">
        <f>'MIPG INSTITUCIONAL'!N123</f>
        <v>0</v>
      </c>
      <c r="AG117" s="294">
        <f>'MIPG INSTITUCIONAL'!O123</f>
        <v>0</v>
      </c>
      <c r="AH117" s="302" t="str">
        <f>'MIPG INSTITUCIONAL'!P123</f>
        <v>Asesora de Control Interno</v>
      </c>
    </row>
    <row r="118" spans="4:34" customFormat="1" ht="68.45" customHeight="1" thickBot="1" x14ac:dyDescent="0.3">
      <c r="D118" s="154" t="str">
        <f>'MIPG INSTITUCIONAL'!F124</f>
        <v>Llevar a cabo un plan de apertura, mejora y uso de datos abiertos de la entidad e integrarlo al plan de acción Anual.</v>
      </c>
      <c r="E118" s="109" t="str">
        <f>'MIPG INSTITUCIONAL'!G124</f>
        <v>Plan de acción Anual ejecutado</v>
      </c>
      <c r="F118" s="110" t="s">
        <v>87</v>
      </c>
      <c r="G118" s="243">
        <f t="shared" si="23"/>
        <v>1</v>
      </c>
      <c r="H118" s="247">
        <f>'MIPG INSTITUCIONAL'!H124</f>
        <v>1</v>
      </c>
      <c r="I118" s="120">
        <f>'MIPG INSTITUCIONAL'!I124</f>
        <v>0</v>
      </c>
      <c r="J118" s="267">
        <f>'MIPG INSTITUCIONAL'!J124</f>
        <v>0</v>
      </c>
      <c r="K118" s="267">
        <f>'MIPG INSTITUCIONAL'!K124</f>
        <v>0</v>
      </c>
      <c r="L118" s="268">
        <f>'MIPG INSTITUCIONAL'!L124</f>
        <v>0</v>
      </c>
      <c r="M118" s="113"/>
      <c r="N118" s="114"/>
      <c r="O118" s="114">
        <v>1</v>
      </c>
      <c r="P118" s="283"/>
      <c r="Q118" s="281" t="str">
        <f t="shared" si="19"/>
        <v>SI</v>
      </c>
      <c r="R118" s="128">
        <f>'MIPG INSTITUCIONAL'!Q124</f>
        <v>0</v>
      </c>
      <c r="S118" s="129">
        <f>'MIPG INSTITUCIONAL'!R124</f>
        <v>0</v>
      </c>
      <c r="T118" s="129" t="str">
        <f>'MIPG INSTITUCIONAL'!S124</f>
        <v>x</v>
      </c>
      <c r="U118" s="130">
        <f>'MIPG INSTITUCIONAL'!T124</f>
        <v>0</v>
      </c>
      <c r="V118" s="104" t="str">
        <f t="shared" si="11"/>
        <v>4</v>
      </c>
      <c r="W118" s="104" t="str">
        <f t="shared" si="12"/>
        <v>4</v>
      </c>
      <c r="X118" s="104" t="str">
        <f t="shared" si="13"/>
        <v>3</v>
      </c>
      <c r="Y118" s="104" t="str">
        <f t="shared" si="14"/>
        <v>4</v>
      </c>
      <c r="Z118" s="105" t="str">
        <f>IF((IF(Tabla2[[#This Row],[Calculo1 ]]="1",_xlfn.IFS(W118="1",IF((J118/H118)&gt;100%,100%,J118/H118),W118="2",IF((J118/N118)&gt;100%,100%,J118/N118),W118="3","0%",W118="4","0")+Tabla2[[#This Row],[ III TRIM 20217]],_xlfn.IFS(W118="1",IF((J118/H118)&gt;100%,100%,J118/H118),W118="2",IF((J118/N118)&gt;100%,100%,J118/N118),W118="3","0%",W118="4","")))=100%,100%,(IF(Tabla2[[#This Row],[Calculo1 ]]="1",_xlfn.IFS(W118="1",IF((J118/H118)&gt;100%,100%,J118/H118),W118="2",IF((J118/N118)&gt;100%,100%,J118/N118),W118="3","0%",W118="4","0")+Tabla2[[#This Row],[ III TRIM 20217]],_xlfn.IFS(W118="1",IF((J118/H118)&gt;100%,100%,J118/H118),W118="2",IF((J118/N118)&gt;100%,100%,J118/N118),W118="3","0%",W118="4",""))))</f>
        <v/>
      </c>
      <c r="AA118" s="118" t="str">
        <f t="shared" si="20"/>
        <v/>
      </c>
      <c r="AB118" s="119" t="str">
        <f>_xlfn.IFNA(INDEX(Hoja1!$C$3:$C$230,MATCH(Tabla2[[#This Row],[Calculo5]],Hoja1!$B$3:$B$230,0)),"")</f>
        <v/>
      </c>
      <c r="AC118" s="119" t="str">
        <f t="shared" si="21"/>
        <v>0%</v>
      </c>
      <c r="AD118" s="121" t="str">
        <f t="shared" si="22"/>
        <v/>
      </c>
      <c r="AE118" s="296">
        <f>IF(IF(F118="","ESPECÍFICAR TIPO DE META",_xlfn.IFNA(_xlfn.IFS(SUM(I118:L118)=0,0%,SUM(I118:L118)&gt;0.001,(_xlfn.IFS(F118="INCREMENTO",SUM(I118:L118)/H118,F118="MANTENIMIENTO",SUM(I118:L118)/(H118*Tabla2[[#This Row],[N.X]])))),"ESPECÍFICAR TIPO DE META"))&gt;1,"100%",IF(F118="","ESPECÍFICAR TIPO DE META",_xlfn.IFNA(_xlfn.IFS(SUM(I118:L118)=0,0%,SUM(I118:L118)&gt;0.001,(_xlfn.IFS(F118="INCREMENTO",SUM(I118:L118)/H118,F118="MANTENIMIENTO",SUM(I118:L118)/(H118*Tabla2[[#This Row],[N.X]])))),"ESPECÍFICAR TIPO DE META")))</f>
        <v>0</v>
      </c>
      <c r="AF118" s="299">
        <f>'MIPG INSTITUCIONAL'!N124</f>
        <v>0</v>
      </c>
      <c r="AG118" s="294">
        <f>'MIPG INSTITUCIONAL'!O124</f>
        <v>0</v>
      </c>
      <c r="AH118" s="302" t="str">
        <f>'MIPG INSTITUCIONAL'!P124</f>
        <v>Jefe Oficina Asesora de Planeación
Asesora Calidad
Lideres de Proceso</v>
      </c>
    </row>
    <row r="119" spans="4:34" customFormat="1" ht="68.45" customHeight="1" thickBot="1" x14ac:dyDescent="0.3">
      <c r="D119" s="154" t="str">
        <f>'MIPG INSTITUCIONAL'!F125</f>
        <v>Socializar a todo el persona sobre el Mapa de Riesgos, la Guía  y la Política administración de riesgos .</v>
      </c>
      <c r="E119" s="109" t="str">
        <f>'MIPG INSTITUCIONAL'!G125</f>
        <v>Socialización sobre mapa de riesgos, guía y política de administración de riesgos realizada.</v>
      </c>
      <c r="F119" s="110" t="s">
        <v>87</v>
      </c>
      <c r="G119" s="243">
        <f t="shared" si="23"/>
        <v>1</v>
      </c>
      <c r="H119" s="247">
        <f>'MIPG INSTITUCIONAL'!H125</f>
        <v>1</v>
      </c>
      <c r="I119" s="120">
        <f>'MIPG INSTITUCIONAL'!I125</f>
        <v>0</v>
      </c>
      <c r="J119" s="267">
        <f>'MIPG INSTITUCIONAL'!J125</f>
        <v>0</v>
      </c>
      <c r="K119" s="267">
        <f>'MIPG INSTITUCIONAL'!K125</f>
        <v>0</v>
      </c>
      <c r="L119" s="268">
        <f>'MIPG INSTITUCIONAL'!L125</f>
        <v>0</v>
      </c>
      <c r="M119" s="113"/>
      <c r="N119" s="114"/>
      <c r="O119" s="114">
        <v>1</v>
      </c>
      <c r="P119" s="283"/>
      <c r="Q119" s="281" t="str">
        <f t="shared" si="19"/>
        <v>SI</v>
      </c>
      <c r="R119" s="128">
        <f>'MIPG INSTITUCIONAL'!Q125</f>
        <v>0</v>
      </c>
      <c r="S119" s="129">
        <f>'MIPG INSTITUCIONAL'!R125</f>
        <v>0</v>
      </c>
      <c r="T119" s="129" t="str">
        <f>'MIPG INSTITUCIONAL'!S125</f>
        <v>x</v>
      </c>
      <c r="U119" s="130">
        <f>'MIPG INSTITUCIONAL'!T125</f>
        <v>0</v>
      </c>
      <c r="V119" s="104" t="str">
        <f t="shared" si="11"/>
        <v>4</v>
      </c>
      <c r="W119" s="104" t="str">
        <f t="shared" si="12"/>
        <v>4</v>
      </c>
      <c r="X119" s="104" t="str">
        <f t="shared" si="13"/>
        <v>3</v>
      </c>
      <c r="Y119" s="104" t="str">
        <f t="shared" si="14"/>
        <v>4</v>
      </c>
      <c r="Z119" s="105" t="str">
        <f>IF((IF(Tabla2[[#This Row],[Calculo1 ]]="1",_xlfn.IFS(W119="1",IF((J119/H119)&gt;100%,100%,J119/H119),W119="2",IF((J119/N119)&gt;100%,100%,J119/N119),W119="3","0%",W119="4","0")+Tabla2[[#This Row],[ III TRIM 20217]],_xlfn.IFS(W119="1",IF((J119/H119)&gt;100%,100%,J119/H119),W119="2",IF((J119/N119)&gt;100%,100%,J119/N119),W119="3","0%",W119="4","")))=100%,100%,(IF(Tabla2[[#This Row],[Calculo1 ]]="1",_xlfn.IFS(W119="1",IF((J119/H119)&gt;100%,100%,J119/H119),W119="2",IF((J119/N119)&gt;100%,100%,J119/N119),W119="3","0%",W119="4","0")+Tabla2[[#This Row],[ III TRIM 20217]],_xlfn.IFS(W119="1",IF((J119/H119)&gt;100%,100%,J119/H119),W119="2",IF((J119/N119)&gt;100%,100%,J119/N119),W119="3","0%",W119="4",""))))</f>
        <v/>
      </c>
      <c r="AA119" s="118" t="str">
        <f t="shared" si="20"/>
        <v/>
      </c>
      <c r="AB119" s="119" t="str">
        <f>_xlfn.IFNA(INDEX(Hoja1!$C$3:$C$230,MATCH(Tabla2[[#This Row],[Calculo5]],Hoja1!$B$3:$B$230,0)),"")</f>
        <v/>
      </c>
      <c r="AC119" s="119" t="str">
        <f t="shared" si="21"/>
        <v>0%</v>
      </c>
      <c r="AD119" s="121" t="str">
        <f t="shared" si="22"/>
        <v/>
      </c>
      <c r="AE119" s="296">
        <f>IF(IF(F119="","ESPECÍFICAR TIPO DE META",_xlfn.IFNA(_xlfn.IFS(SUM(I119:L119)=0,0%,SUM(I119:L119)&gt;0.001,(_xlfn.IFS(F119="INCREMENTO",SUM(I119:L119)/H119,F119="MANTENIMIENTO",SUM(I119:L119)/(H119*Tabla2[[#This Row],[N.X]])))),"ESPECÍFICAR TIPO DE META"))&gt;1,"100%",IF(F119="","ESPECÍFICAR TIPO DE META",_xlfn.IFNA(_xlfn.IFS(SUM(I119:L119)=0,0%,SUM(I119:L119)&gt;0.001,(_xlfn.IFS(F119="INCREMENTO",SUM(I119:L119)/H119,F119="MANTENIMIENTO",SUM(I119:L119)/(H119*Tabla2[[#This Row],[N.X]])))),"ESPECÍFICAR TIPO DE META")))</f>
        <v>0</v>
      </c>
      <c r="AF119" s="299">
        <f>'MIPG INSTITUCIONAL'!N125</f>
        <v>0</v>
      </c>
      <c r="AG119" s="294">
        <f>'MIPG INSTITUCIONAL'!O125</f>
        <v>0</v>
      </c>
      <c r="AH119" s="302" t="str">
        <f>'MIPG INSTITUCIONAL'!P125</f>
        <v>Jefe Oficina Asesora de Planeación
Asesora Calidad
Lideres de Proceso</v>
      </c>
    </row>
    <row r="120" spans="4:34" customFormat="1" ht="68.45" customHeight="1" thickBot="1" x14ac:dyDescent="0.3">
      <c r="D120" s="154" t="str">
        <f>'MIPG INSTITUCIONAL'!F126</f>
        <v>Elaborar el plan de acción ante el comité institucional de gestión y desempeño para desarrollar e implementar la política de gestión del conocimiento y la innovación.</v>
      </c>
      <c r="E120" s="109" t="str">
        <f>'MIPG INSTITUCIONAL'!G126</f>
        <v>Plan de acción para el desarrollo de la política del conocimiento y la innovación elaborado</v>
      </c>
      <c r="F120" s="110" t="s">
        <v>87</v>
      </c>
      <c r="G120" s="243">
        <f t="shared" si="23"/>
        <v>1</v>
      </c>
      <c r="H120" s="247">
        <f>'MIPG INSTITUCIONAL'!H126</f>
        <v>1</v>
      </c>
      <c r="I120" s="120">
        <f>'MIPG INSTITUCIONAL'!I126</f>
        <v>0</v>
      </c>
      <c r="J120" s="267">
        <f>'MIPG INSTITUCIONAL'!J126</f>
        <v>0</v>
      </c>
      <c r="K120" s="267">
        <f>'MIPG INSTITUCIONAL'!K126</f>
        <v>0</v>
      </c>
      <c r="L120" s="268">
        <f>'MIPG INSTITUCIONAL'!L126</f>
        <v>0</v>
      </c>
      <c r="M120" s="113"/>
      <c r="N120" s="114"/>
      <c r="O120" s="114">
        <v>1</v>
      </c>
      <c r="P120" s="283"/>
      <c r="Q120" s="281" t="str">
        <f t="shared" si="19"/>
        <v>SI</v>
      </c>
      <c r="R120" s="128">
        <f>'MIPG INSTITUCIONAL'!Q126</f>
        <v>0</v>
      </c>
      <c r="S120" s="129">
        <f>'MIPG INSTITUCIONAL'!R126</f>
        <v>0</v>
      </c>
      <c r="T120" s="129" t="str">
        <f>'MIPG INSTITUCIONAL'!S126</f>
        <v>x</v>
      </c>
      <c r="U120" s="130">
        <f>'MIPG INSTITUCIONAL'!T126</f>
        <v>0</v>
      </c>
      <c r="V120" s="104" t="str">
        <f t="shared" si="11"/>
        <v>4</v>
      </c>
      <c r="W120" s="104" t="str">
        <f t="shared" si="12"/>
        <v>4</v>
      </c>
      <c r="X120" s="104" t="str">
        <f t="shared" si="13"/>
        <v>3</v>
      </c>
      <c r="Y120" s="104" t="str">
        <f t="shared" si="14"/>
        <v>4</v>
      </c>
      <c r="Z120" s="105" t="str">
        <f>IF((IF(Tabla2[[#This Row],[Calculo1 ]]="1",_xlfn.IFS(W120="1",IF((J120/H120)&gt;100%,100%,J120/H120),W120="2",IF((J120/N120)&gt;100%,100%,J120/N120),W120="3","0%",W120="4","0")+Tabla2[[#This Row],[ III TRIM 20217]],_xlfn.IFS(W120="1",IF((J120/H120)&gt;100%,100%,J120/H120),W120="2",IF((J120/N120)&gt;100%,100%,J120/N120),W120="3","0%",W120="4","")))=100%,100%,(IF(Tabla2[[#This Row],[Calculo1 ]]="1",_xlfn.IFS(W120="1",IF((J120/H120)&gt;100%,100%,J120/H120),W120="2",IF((J120/N120)&gt;100%,100%,J120/N120),W120="3","0%",W120="4","0")+Tabla2[[#This Row],[ III TRIM 20217]],_xlfn.IFS(W120="1",IF((J120/H120)&gt;100%,100%,J120/H120),W120="2",IF((J120/N120)&gt;100%,100%,J120/N120),W120="3","0%",W120="4",""))))</f>
        <v/>
      </c>
      <c r="AA120" s="118" t="str">
        <f t="shared" si="20"/>
        <v/>
      </c>
      <c r="AB120" s="119" t="str">
        <f>_xlfn.IFNA(INDEX(Hoja1!$C$3:$C$230,MATCH(Tabla2[[#This Row],[Calculo5]],Hoja1!$B$3:$B$230,0)),"")</f>
        <v/>
      </c>
      <c r="AC120" s="119" t="str">
        <f t="shared" si="21"/>
        <v>0%</v>
      </c>
      <c r="AD120" s="121" t="str">
        <f t="shared" si="22"/>
        <v/>
      </c>
      <c r="AE120" s="296">
        <f>IF(IF(F120="","ESPECÍFICAR TIPO DE META",_xlfn.IFNA(_xlfn.IFS(SUM(I120:L120)=0,0%,SUM(I120:L120)&gt;0.001,(_xlfn.IFS(F120="INCREMENTO",SUM(I120:L120)/H120,F120="MANTENIMIENTO",SUM(I120:L120)/(H120*Tabla2[[#This Row],[N.X]])))),"ESPECÍFICAR TIPO DE META"))&gt;1,"100%",IF(F120="","ESPECÍFICAR TIPO DE META",_xlfn.IFNA(_xlfn.IFS(SUM(I120:L120)=0,0%,SUM(I120:L120)&gt;0.001,(_xlfn.IFS(F120="INCREMENTO",SUM(I120:L120)/H120,F120="MANTENIMIENTO",SUM(I120:L120)/(H120*Tabla2[[#This Row],[N.X]])))),"ESPECÍFICAR TIPO DE META")))</f>
        <v>0</v>
      </c>
      <c r="AF120" s="299">
        <f>'MIPG INSTITUCIONAL'!N126</f>
        <v>0</v>
      </c>
      <c r="AG120" s="294">
        <f>'MIPG INSTITUCIONAL'!O126</f>
        <v>0</v>
      </c>
      <c r="AH120" s="302" t="str">
        <f>'MIPG INSTITUCIONAL'!P126</f>
        <v xml:space="preserve">Coordinadora de Talento Humano </v>
      </c>
    </row>
    <row r="121" spans="4:34" customFormat="1" ht="68.45" customHeight="1" thickBot="1" x14ac:dyDescent="0.3">
      <c r="D121" s="154" t="str">
        <f>'MIPG INSTITUCIONAL'!F127</f>
        <v>Realizar procedimiento de identificación y sistematización de las buenas prácticas para conservar la memoria institucional y con ella la mejora continua sobre lecciones aprendidas, apoyando procesos continuos de comunicación entre los funcionarios y las diferentes dependencias, propendiendo por la sinergia institucional.</v>
      </c>
      <c r="E121" s="109" t="str">
        <f>'MIPG INSTITUCIONAL'!G127</f>
        <v>Procedimiento de identificación de buenas prácticas realizado.</v>
      </c>
      <c r="F121" s="110" t="s">
        <v>87</v>
      </c>
      <c r="G121" s="243">
        <f t="shared" si="23"/>
        <v>1</v>
      </c>
      <c r="H121" s="247">
        <f>'MIPG INSTITUCIONAL'!H127</f>
        <v>1</v>
      </c>
      <c r="I121" s="120">
        <f>'MIPG INSTITUCIONAL'!I127</f>
        <v>0</v>
      </c>
      <c r="J121" s="267">
        <f>'MIPG INSTITUCIONAL'!J127</f>
        <v>1</v>
      </c>
      <c r="K121" s="267">
        <f>'MIPG INSTITUCIONAL'!K127</f>
        <v>0</v>
      </c>
      <c r="L121" s="268">
        <f>'MIPG INSTITUCIONAL'!L127</f>
        <v>0</v>
      </c>
      <c r="M121" s="113"/>
      <c r="N121" s="114">
        <v>1</v>
      </c>
      <c r="O121" s="114"/>
      <c r="P121" s="283"/>
      <c r="Q121" s="281" t="str">
        <f t="shared" si="19"/>
        <v>SI</v>
      </c>
      <c r="R121" s="128">
        <f>'MIPG INSTITUCIONAL'!Q127</f>
        <v>0</v>
      </c>
      <c r="S121" s="129" t="str">
        <f>'MIPG INSTITUCIONAL'!R127</f>
        <v>x</v>
      </c>
      <c r="T121" s="129">
        <f>'MIPG INSTITUCIONAL'!S127</f>
        <v>0</v>
      </c>
      <c r="U121" s="130">
        <f>'MIPG INSTITUCIONAL'!T127</f>
        <v>0</v>
      </c>
      <c r="V121" s="104" t="str">
        <f t="shared" si="11"/>
        <v>4</v>
      </c>
      <c r="W121" s="104" t="str">
        <f t="shared" si="12"/>
        <v>2</v>
      </c>
      <c r="X121" s="104" t="str">
        <f t="shared" si="13"/>
        <v>4</v>
      </c>
      <c r="Y121" s="104" t="str">
        <f t="shared" si="14"/>
        <v>4</v>
      </c>
      <c r="Z121" s="105">
        <f>IF((IF(Tabla2[[#This Row],[Calculo1 ]]="1",_xlfn.IFS(W121="1",IF((J121/H121)&gt;100%,100%,J121/H121),W121="2",IF((J121/N121)&gt;100%,100%,J121/N121),W121="3","0%",W121="4","0")+Tabla2[[#This Row],[ III TRIM 20217]],_xlfn.IFS(W121="1",IF((J121/H121)&gt;100%,100%,J121/H121),W121="2",IF((J121/N121)&gt;100%,100%,J121/N121),W121="3","0%",W121="4","")))=100%,100%,(IF(Tabla2[[#This Row],[Calculo1 ]]="1",_xlfn.IFS(W121="1",IF((J121/H121)&gt;100%,100%,J121/H121),W121="2",IF((J121/N121)&gt;100%,100%,J121/N121),W121="3","0%",W121="4","0")+Tabla2[[#This Row],[ III TRIM 20217]],_xlfn.IFS(W121="1",IF((J121/H121)&gt;100%,100%,J121/H121),W121="2",IF((J121/N121)&gt;100%,100%,J121/N121),W121="3","0%",W121="4",""))))</f>
        <v>1</v>
      </c>
      <c r="AA121" s="118" t="str">
        <f t="shared" si="20"/>
        <v/>
      </c>
      <c r="AB121" s="119">
        <f>_xlfn.IFNA(INDEX(Hoja1!$C$3:$C$230,MATCH(Tabla2[[#This Row],[Calculo5]],Hoja1!$B$3:$B$230,0)),"")</f>
        <v>1</v>
      </c>
      <c r="AC121" s="119" t="str">
        <f t="shared" si="21"/>
        <v/>
      </c>
      <c r="AD121" s="121" t="str">
        <f t="shared" si="22"/>
        <v/>
      </c>
      <c r="AE121" s="296">
        <f>IF(IF(F121="","ESPECÍFICAR TIPO DE META",_xlfn.IFNA(_xlfn.IFS(SUM(I121:L121)=0,0%,SUM(I121:L121)&gt;0.001,(_xlfn.IFS(F121="INCREMENTO",SUM(I121:L121)/H121,F121="MANTENIMIENTO",SUM(I121:L121)/(H121*Tabla2[[#This Row],[N.X]])))),"ESPECÍFICAR TIPO DE META"))&gt;1,"100%",IF(F121="","ESPECÍFICAR TIPO DE META",_xlfn.IFNA(_xlfn.IFS(SUM(I121:L121)=0,0%,SUM(I121:L121)&gt;0.001,(_xlfn.IFS(F121="INCREMENTO",SUM(I121:L121)/H121,F121="MANTENIMIENTO",SUM(I121:L121)/(H121*Tabla2[[#This Row],[N.X]])))),"ESPECÍFICAR TIPO DE META")))</f>
        <v>1</v>
      </c>
      <c r="AF121" s="299">
        <f>'MIPG INSTITUCIONAL'!N127</f>
        <v>0</v>
      </c>
      <c r="AG121" s="294">
        <f>'MIPG INSTITUCIONAL'!O127</f>
        <v>0</v>
      </c>
      <c r="AH121" s="302" t="str">
        <f>'MIPG INSTITUCIONAL'!P127</f>
        <v xml:space="preserve">Coordinadora de Talento Humano </v>
      </c>
    </row>
    <row r="122" spans="4:34" customFormat="1" ht="68.45" customHeight="1" thickBot="1" x14ac:dyDescent="0.3">
      <c r="D122" s="154" t="str">
        <f>'MIPG INSTITUCIONAL'!F128</f>
        <v>Elaborar el Manual de Gestión de Conocimiento e innovación de la Dirección de Tránsito de Bucaramanga.</v>
      </c>
      <c r="E122" s="109" t="str">
        <f>'MIPG INSTITUCIONAL'!G128</f>
        <v>Manual de Gestión de Conocimiento e innovación.</v>
      </c>
      <c r="F122" s="110" t="s">
        <v>87</v>
      </c>
      <c r="G122" s="243">
        <f t="shared" si="23"/>
        <v>1</v>
      </c>
      <c r="H122" s="247">
        <f>'MIPG INSTITUCIONAL'!H128</f>
        <v>1</v>
      </c>
      <c r="I122" s="120">
        <f>'MIPG INSTITUCIONAL'!I128</f>
        <v>0</v>
      </c>
      <c r="J122" s="267">
        <f>'MIPG INSTITUCIONAL'!J128</f>
        <v>0</v>
      </c>
      <c r="K122" s="267">
        <f>'MIPG INSTITUCIONAL'!K128</f>
        <v>0</v>
      </c>
      <c r="L122" s="268">
        <f>'MIPG INSTITUCIONAL'!L128</f>
        <v>0</v>
      </c>
      <c r="M122" s="113"/>
      <c r="N122" s="114"/>
      <c r="O122" s="114">
        <v>1</v>
      </c>
      <c r="P122" s="283"/>
      <c r="Q122" s="281" t="str">
        <f t="shared" si="19"/>
        <v>SI</v>
      </c>
      <c r="R122" s="128">
        <f>'MIPG INSTITUCIONAL'!Q128</f>
        <v>0</v>
      </c>
      <c r="S122" s="129">
        <f>'MIPG INSTITUCIONAL'!R128</f>
        <v>0</v>
      </c>
      <c r="T122" s="129" t="str">
        <f>'MIPG INSTITUCIONAL'!S128</f>
        <v>x</v>
      </c>
      <c r="U122" s="130">
        <f>'MIPG INSTITUCIONAL'!T128</f>
        <v>0</v>
      </c>
      <c r="V122" s="104" t="str">
        <f t="shared" si="11"/>
        <v>4</v>
      </c>
      <c r="W122" s="104" t="str">
        <f t="shared" si="12"/>
        <v>4</v>
      </c>
      <c r="X122" s="104" t="str">
        <f t="shared" si="13"/>
        <v>3</v>
      </c>
      <c r="Y122" s="104" t="str">
        <f t="shared" si="14"/>
        <v>4</v>
      </c>
      <c r="Z122" s="105" t="str">
        <f>IF((IF(Tabla2[[#This Row],[Calculo1 ]]="1",_xlfn.IFS(W122="1",IF((J122/H122)&gt;100%,100%,J122/H122),W122="2",IF((J122/N122)&gt;100%,100%,J122/N122),W122="3","0%",W122="4","0")+Tabla2[[#This Row],[ III TRIM 20217]],_xlfn.IFS(W122="1",IF((J122/H122)&gt;100%,100%,J122/H122),W122="2",IF((J122/N122)&gt;100%,100%,J122/N122),W122="3","0%",W122="4","")))=100%,100%,(IF(Tabla2[[#This Row],[Calculo1 ]]="1",_xlfn.IFS(W122="1",IF((J122/H122)&gt;100%,100%,J122/H122),W122="2",IF((J122/N122)&gt;100%,100%,J122/N122),W122="3","0%",W122="4","0")+Tabla2[[#This Row],[ III TRIM 20217]],_xlfn.IFS(W122="1",IF((J122/H122)&gt;100%,100%,J122/H122),W122="2",IF((J122/N122)&gt;100%,100%,J122/N122),W122="3","0%",W122="4",""))))</f>
        <v/>
      </c>
      <c r="AA122" s="118" t="str">
        <f t="shared" si="20"/>
        <v/>
      </c>
      <c r="AB122" s="119" t="str">
        <f>_xlfn.IFNA(INDEX(Hoja1!$C$3:$C$230,MATCH(Tabla2[[#This Row],[Calculo5]],Hoja1!$B$3:$B$230,0)),"")</f>
        <v/>
      </c>
      <c r="AC122" s="119" t="str">
        <f t="shared" si="21"/>
        <v>0%</v>
      </c>
      <c r="AD122" s="121" t="str">
        <f t="shared" si="22"/>
        <v/>
      </c>
      <c r="AE122" s="296">
        <f>IF(IF(F122="","ESPECÍFICAR TIPO DE META",_xlfn.IFNA(_xlfn.IFS(SUM(I122:L122)=0,0%,SUM(I122:L122)&gt;0.001,(_xlfn.IFS(F122="INCREMENTO",SUM(I122:L122)/H122,F122="MANTENIMIENTO",SUM(I122:L122)/(H122*Tabla2[[#This Row],[N.X]])))),"ESPECÍFICAR TIPO DE META"))&gt;1,"100%",IF(F122="","ESPECÍFICAR TIPO DE META",_xlfn.IFNA(_xlfn.IFS(SUM(I122:L122)=0,0%,SUM(I122:L122)&gt;0.001,(_xlfn.IFS(F122="INCREMENTO",SUM(I122:L122)/H122,F122="MANTENIMIENTO",SUM(I122:L122)/(H122*Tabla2[[#This Row],[N.X]])))),"ESPECÍFICAR TIPO DE META")))</f>
        <v>0</v>
      </c>
      <c r="AF122" s="299">
        <f>'MIPG INSTITUCIONAL'!N128</f>
        <v>0</v>
      </c>
      <c r="AG122" s="294">
        <f>'MIPG INSTITUCIONAL'!O128</f>
        <v>0</v>
      </c>
      <c r="AH122" s="302" t="str">
        <f>'MIPG INSTITUCIONAL'!P128</f>
        <v xml:space="preserve">Coordinadora de Talento Humano </v>
      </c>
    </row>
    <row r="123" spans="4:34" customFormat="1" ht="68.45" customHeight="1" thickBot="1" x14ac:dyDescent="0.3">
      <c r="D123" s="154" t="str">
        <f>'MIPG INSTITUCIONAL'!F129</f>
        <v>Realizar socialización a los funcionarios y contratistas de la entidad sobre conocimiento explicito.</v>
      </c>
      <c r="E123" s="109" t="str">
        <f>'MIPG INSTITUCIONAL'!G129</f>
        <v>Socialización en conocimiento explicito realizada.</v>
      </c>
      <c r="F123" s="110" t="s">
        <v>87</v>
      </c>
      <c r="G123" s="243">
        <f t="shared" si="23"/>
        <v>1</v>
      </c>
      <c r="H123" s="247">
        <f>'MIPG INSTITUCIONAL'!H129</f>
        <v>1</v>
      </c>
      <c r="I123" s="120">
        <f>'MIPG INSTITUCIONAL'!I129</f>
        <v>0</v>
      </c>
      <c r="J123" s="267">
        <f>'MIPG INSTITUCIONAL'!J129</f>
        <v>1</v>
      </c>
      <c r="K123" s="267">
        <f>'MIPG INSTITUCIONAL'!K129</f>
        <v>0</v>
      </c>
      <c r="L123" s="268">
        <f>'MIPG INSTITUCIONAL'!L129</f>
        <v>0</v>
      </c>
      <c r="M123" s="113"/>
      <c r="N123" s="114">
        <v>1</v>
      </c>
      <c r="O123" s="114"/>
      <c r="P123" s="283"/>
      <c r="Q123" s="281" t="str">
        <f t="shared" si="19"/>
        <v>SI</v>
      </c>
      <c r="R123" s="128">
        <f>'MIPG INSTITUCIONAL'!Q129</f>
        <v>0</v>
      </c>
      <c r="S123" s="129" t="str">
        <f>'MIPG INSTITUCIONAL'!R129</f>
        <v>x</v>
      </c>
      <c r="T123" s="129">
        <f>'MIPG INSTITUCIONAL'!S129</f>
        <v>0</v>
      </c>
      <c r="U123" s="130">
        <f>'MIPG INSTITUCIONAL'!T129</f>
        <v>0</v>
      </c>
      <c r="V123" s="104" t="str">
        <f t="shared" si="11"/>
        <v>4</v>
      </c>
      <c r="W123" s="104" t="str">
        <f t="shared" si="12"/>
        <v>2</v>
      </c>
      <c r="X123" s="104" t="str">
        <f t="shared" si="13"/>
        <v>4</v>
      </c>
      <c r="Y123" s="104" t="str">
        <f t="shared" si="14"/>
        <v>4</v>
      </c>
      <c r="Z123" s="105">
        <f>IF((IF(Tabla2[[#This Row],[Calculo1 ]]="1",_xlfn.IFS(W123="1",IF((J123/H123)&gt;100%,100%,J123/H123),W123="2",IF((J123/N123)&gt;100%,100%,J123/N123),W123="3","0%",W123="4","0")+Tabla2[[#This Row],[ III TRIM 20217]],_xlfn.IFS(W123="1",IF((J123/H123)&gt;100%,100%,J123/H123),W123="2",IF((J123/N123)&gt;100%,100%,J123/N123),W123="3","0%",W123="4","")))=100%,100%,(IF(Tabla2[[#This Row],[Calculo1 ]]="1",_xlfn.IFS(W123="1",IF((J123/H123)&gt;100%,100%,J123/H123),W123="2",IF((J123/N123)&gt;100%,100%,J123/N123),W123="3","0%",W123="4","0")+Tabla2[[#This Row],[ III TRIM 20217]],_xlfn.IFS(W123="1",IF((J123/H123)&gt;100%,100%,J123/H123),W123="2",IF((J123/N123)&gt;100%,100%,J123/N123),W123="3","0%",W123="4",""))))</f>
        <v>1</v>
      </c>
      <c r="AA123" s="118" t="str">
        <f t="shared" si="20"/>
        <v/>
      </c>
      <c r="AB123" s="119">
        <f>_xlfn.IFNA(INDEX(Hoja1!$C$3:$C$230,MATCH(Tabla2[[#This Row],[Calculo5]],Hoja1!$B$3:$B$230,0)),"")</f>
        <v>1</v>
      </c>
      <c r="AC123" s="119" t="str">
        <f t="shared" si="21"/>
        <v/>
      </c>
      <c r="AD123" s="121" t="str">
        <f t="shared" si="22"/>
        <v/>
      </c>
      <c r="AE123" s="296">
        <f>IF(IF(F123="","ESPECÍFICAR TIPO DE META",_xlfn.IFNA(_xlfn.IFS(SUM(I123:L123)=0,0%,SUM(I123:L123)&gt;0.001,(_xlfn.IFS(F123="INCREMENTO",SUM(I123:L123)/H123,F123="MANTENIMIENTO",SUM(I123:L123)/(H123*Tabla2[[#This Row],[N.X]])))),"ESPECÍFICAR TIPO DE META"))&gt;1,"100%",IF(F123="","ESPECÍFICAR TIPO DE META",_xlfn.IFNA(_xlfn.IFS(SUM(I123:L123)=0,0%,SUM(I123:L123)&gt;0.001,(_xlfn.IFS(F123="INCREMENTO",SUM(I123:L123)/H123,F123="MANTENIMIENTO",SUM(I123:L123)/(H123*Tabla2[[#This Row],[N.X]])))),"ESPECÍFICAR TIPO DE META")))</f>
        <v>1</v>
      </c>
      <c r="AF123" s="299">
        <f>'MIPG INSTITUCIONAL'!N129</f>
        <v>0</v>
      </c>
      <c r="AG123" s="294">
        <f>'MIPG INSTITUCIONAL'!O129</f>
        <v>0</v>
      </c>
      <c r="AH123" s="302" t="str">
        <f>'MIPG INSTITUCIONAL'!P129</f>
        <v xml:space="preserve">Coordinadora de Talento Humano </v>
      </c>
    </row>
    <row r="124" spans="4:34" customFormat="1" ht="68.45" customHeight="1" thickBot="1" x14ac:dyDescent="0.3">
      <c r="D124" s="154" t="str">
        <f>'MIPG INSTITUCIONAL'!F130</f>
        <v>Conformación de la Mesa Interdisciplinaria de Trabajo para la Gestión del Conocimiento e Innovación.</v>
      </c>
      <c r="E124" s="109" t="str">
        <f>'MIPG INSTITUCIONAL'!G130</f>
        <v>Mesa Interdisciplinaria de Trabajo para la Gestión del Conocimiento e Innovación conformada.</v>
      </c>
      <c r="F124" s="110" t="s">
        <v>87</v>
      </c>
      <c r="G124" s="243">
        <f t="shared" si="23"/>
        <v>1</v>
      </c>
      <c r="H124" s="247">
        <f>'MIPG INSTITUCIONAL'!H130</f>
        <v>1</v>
      </c>
      <c r="I124" s="120">
        <f>'MIPG INSTITUCIONAL'!I130</f>
        <v>0</v>
      </c>
      <c r="J124" s="267">
        <f>'MIPG INSTITUCIONAL'!J130</f>
        <v>0</v>
      </c>
      <c r="K124" s="267">
        <f>'MIPG INSTITUCIONAL'!K130</f>
        <v>0</v>
      </c>
      <c r="L124" s="268">
        <f>'MIPG INSTITUCIONAL'!L130</f>
        <v>0</v>
      </c>
      <c r="M124" s="113"/>
      <c r="N124" s="114"/>
      <c r="O124" s="114">
        <v>1</v>
      </c>
      <c r="P124" s="283"/>
      <c r="Q124" s="281" t="str">
        <f t="shared" si="19"/>
        <v>SI</v>
      </c>
      <c r="R124" s="128">
        <f>'MIPG INSTITUCIONAL'!Q130</f>
        <v>0</v>
      </c>
      <c r="S124" s="129">
        <f>'MIPG INSTITUCIONAL'!R130</f>
        <v>0</v>
      </c>
      <c r="T124" s="129" t="str">
        <f>'MIPG INSTITUCIONAL'!S130</f>
        <v>x</v>
      </c>
      <c r="U124" s="130">
        <f>'MIPG INSTITUCIONAL'!T130</f>
        <v>0</v>
      </c>
      <c r="V124" s="104" t="str">
        <f t="shared" si="11"/>
        <v>4</v>
      </c>
      <c r="W124" s="104" t="str">
        <f t="shared" si="12"/>
        <v>4</v>
      </c>
      <c r="X124" s="104" t="str">
        <f t="shared" si="13"/>
        <v>3</v>
      </c>
      <c r="Y124" s="104" t="str">
        <f t="shared" si="14"/>
        <v>4</v>
      </c>
      <c r="Z124" s="105" t="str">
        <f>IF((IF(Tabla2[[#This Row],[Calculo1 ]]="1",_xlfn.IFS(W124="1",IF((J124/H124)&gt;100%,100%,J124/H124),W124="2",IF((J124/N124)&gt;100%,100%,J124/N124),W124="3","0%",W124="4","0")+Tabla2[[#This Row],[ III TRIM 20217]],_xlfn.IFS(W124="1",IF((J124/H124)&gt;100%,100%,J124/H124),W124="2",IF((J124/N124)&gt;100%,100%,J124/N124),W124="3","0%",W124="4","")))=100%,100%,(IF(Tabla2[[#This Row],[Calculo1 ]]="1",_xlfn.IFS(W124="1",IF((J124/H124)&gt;100%,100%,J124/H124),W124="2",IF((J124/N124)&gt;100%,100%,J124/N124),W124="3","0%",W124="4","0")+Tabla2[[#This Row],[ III TRIM 20217]],_xlfn.IFS(W124="1",IF((J124/H124)&gt;100%,100%,J124/H124),W124="2",IF((J124/N124)&gt;100%,100%,J124/N124),W124="3","0%",W124="4",""))))</f>
        <v/>
      </c>
      <c r="AA124" s="118" t="str">
        <f t="shared" si="20"/>
        <v/>
      </c>
      <c r="AB124" s="119" t="str">
        <f>_xlfn.IFNA(INDEX(Hoja1!$C$3:$C$230,MATCH(Tabla2[[#This Row],[Calculo5]],Hoja1!$B$3:$B$230,0)),"")</f>
        <v/>
      </c>
      <c r="AC124" s="119" t="str">
        <f t="shared" si="21"/>
        <v>0%</v>
      </c>
      <c r="AD124" s="121" t="str">
        <f t="shared" si="22"/>
        <v/>
      </c>
      <c r="AE124" s="296">
        <f>IF(IF(F124="","ESPECÍFICAR TIPO DE META",_xlfn.IFNA(_xlfn.IFS(SUM(I124:L124)=0,0%,SUM(I124:L124)&gt;0.001,(_xlfn.IFS(F124="INCREMENTO",SUM(I124:L124)/H124,F124="MANTENIMIENTO",SUM(I124:L124)/(H124*Tabla2[[#This Row],[N.X]])))),"ESPECÍFICAR TIPO DE META"))&gt;1,"100%",IF(F124="","ESPECÍFICAR TIPO DE META",_xlfn.IFNA(_xlfn.IFS(SUM(I124:L124)=0,0%,SUM(I124:L124)&gt;0.001,(_xlfn.IFS(F124="INCREMENTO",SUM(I124:L124)/H124,F124="MANTENIMIENTO",SUM(I124:L124)/(H124*Tabla2[[#This Row],[N.X]])))),"ESPECÍFICAR TIPO DE META")))</f>
        <v>0</v>
      </c>
      <c r="AF124" s="299">
        <f>'MIPG INSTITUCIONAL'!N130</f>
        <v>0</v>
      </c>
      <c r="AG124" s="294">
        <f>'MIPG INSTITUCIONAL'!O130</f>
        <v>0</v>
      </c>
      <c r="AH124" s="302" t="str">
        <f>'MIPG INSTITUCIONAL'!P130</f>
        <v xml:space="preserve">Coordinadora de Talento Humano </v>
      </c>
    </row>
    <row r="125" spans="4:34" customFormat="1" ht="68.45" customHeight="1" thickBot="1" x14ac:dyDescent="0.3">
      <c r="D125" s="154" t="str">
        <f>'MIPG INSTITUCIONAL'!F131</f>
        <v>Realizar proceso de Auditoria a la Oficina de Talento Humano para verificar la efectividad de las políticas, lineamientos y estrategias en materia de talento humano y que se encuentren adoptadas por la entidad.</v>
      </c>
      <c r="E125" s="109" t="str">
        <f>'MIPG INSTITUCIONAL'!G131</f>
        <v>Informe de auditoría a la oficina de talento humano realizado</v>
      </c>
      <c r="F125" s="110" t="s">
        <v>87</v>
      </c>
      <c r="G125" s="243">
        <f t="shared" si="23"/>
        <v>1</v>
      </c>
      <c r="H125" s="260">
        <f>'MIPG INSTITUCIONAL'!H131</f>
        <v>2</v>
      </c>
      <c r="I125" s="120">
        <f>'MIPG INSTITUCIONAL'!I131</f>
        <v>0</v>
      </c>
      <c r="J125" s="267">
        <f>'MIPG INSTITUCIONAL'!J131</f>
        <v>0</v>
      </c>
      <c r="K125" s="267">
        <f>'MIPG INSTITUCIONAL'!K131</f>
        <v>0</v>
      </c>
      <c r="L125" s="268">
        <f>'MIPG INSTITUCIONAL'!L131</f>
        <v>0</v>
      </c>
      <c r="M125" s="113"/>
      <c r="N125" s="114">
        <v>1</v>
      </c>
      <c r="O125" s="114"/>
      <c r="P125" s="283">
        <v>1</v>
      </c>
      <c r="Q125" s="281" t="str">
        <f t="shared" si="19"/>
        <v>SI</v>
      </c>
      <c r="R125" s="128">
        <f>'MIPG INSTITUCIONAL'!Q131</f>
        <v>0</v>
      </c>
      <c r="S125" s="129">
        <f>'MIPG INSTITUCIONAL'!R131</f>
        <v>0</v>
      </c>
      <c r="T125" s="129" t="str">
        <f>'MIPG INSTITUCIONAL'!S131</f>
        <v>x</v>
      </c>
      <c r="U125" s="130">
        <f>'MIPG INSTITUCIONAL'!T131</f>
        <v>0</v>
      </c>
      <c r="V125" s="104" t="str">
        <f t="shared" si="11"/>
        <v>4</v>
      </c>
      <c r="W125" s="104" t="str">
        <f t="shared" si="12"/>
        <v>3</v>
      </c>
      <c r="X125" s="104" t="str">
        <f t="shared" si="13"/>
        <v>4</v>
      </c>
      <c r="Y125" s="104" t="str">
        <f t="shared" si="14"/>
        <v>3</v>
      </c>
      <c r="Z125" s="105" t="str">
        <f>IF((IF(Tabla2[[#This Row],[Calculo1 ]]="1",_xlfn.IFS(W125="1",IF((J125/H125)&gt;100%,100%,J125/H125),W125="2",IF((J125/N125)&gt;100%,100%,J125/N125),W125="3","0%",W125="4","0")+Tabla2[[#This Row],[ III TRIM 20217]],_xlfn.IFS(W125="1",IF((J125/H125)&gt;100%,100%,J125/H125),W125="2",IF((J125/N125)&gt;100%,100%,J125/N125),W125="3","0%",W125="4","")))=100%,100%,(IF(Tabla2[[#This Row],[Calculo1 ]]="1",_xlfn.IFS(W125="1",IF((J125/H125)&gt;100%,100%,J125/H125),W125="2",IF((J125/N125)&gt;100%,100%,J125/N125),W125="3","0%",W125="4","0")+Tabla2[[#This Row],[ III TRIM 20217]],_xlfn.IFS(W125="1",IF((J125/H125)&gt;100%,100%,J125/H125),W125="2",IF((J125/N125)&gt;100%,100%,J125/N125),W125="3","0%",W125="4",""))))</f>
        <v>0%</v>
      </c>
      <c r="AA125" s="118" t="str">
        <f t="shared" si="20"/>
        <v/>
      </c>
      <c r="AB125" s="119">
        <f>_xlfn.IFNA(INDEX(Hoja1!$C$3:$C$230,MATCH(Tabla2[[#This Row],[Calculo5]],Hoja1!$B$3:$B$230,0)),"")</f>
        <v>9.9999999999999998E-17</v>
      </c>
      <c r="AC125" s="119" t="str">
        <f t="shared" si="21"/>
        <v/>
      </c>
      <c r="AD125" s="121" t="str">
        <f t="shared" si="22"/>
        <v>0%</v>
      </c>
      <c r="AE125" s="296">
        <f>IF(IF(F125="","ESPECÍFICAR TIPO DE META",_xlfn.IFNA(_xlfn.IFS(SUM(I125:L125)=0,0%,SUM(I125:L125)&gt;0.001,(_xlfn.IFS(F125="INCREMENTO",SUM(I125:L125)/H125,F125="MANTENIMIENTO",SUM(I125:L125)/(H125*Tabla2[[#This Row],[N.X]])))),"ESPECÍFICAR TIPO DE META"))&gt;1,"100%",IF(F125="","ESPECÍFICAR TIPO DE META",_xlfn.IFNA(_xlfn.IFS(SUM(I125:L125)=0,0%,SUM(I125:L125)&gt;0.001,(_xlfn.IFS(F125="INCREMENTO",SUM(I125:L125)/H125,F125="MANTENIMIENTO",SUM(I125:L125)/(H125*Tabla2[[#This Row],[N.X]])))),"ESPECÍFICAR TIPO DE META")))</f>
        <v>0</v>
      </c>
      <c r="AF125" s="299">
        <f>'MIPG INSTITUCIONAL'!N131</f>
        <v>0</v>
      </c>
      <c r="AG125" s="294">
        <f>'MIPG INSTITUCIONAL'!O131</f>
        <v>0</v>
      </c>
      <c r="AH125" s="302" t="str">
        <f>'MIPG INSTITUCIONAL'!P131</f>
        <v>Asesora de Control Interno</v>
      </c>
    </row>
    <row r="126" spans="4:34" customFormat="1" ht="68.45" customHeight="1" thickBot="1" x14ac:dyDescent="0.3">
      <c r="D126" s="154" t="str">
        <f>'MIPG INSTITUCIONAL'!F132</f>
        <v>Realizar proceso de seguimiento trimestral al mapa de riesgos institucional.</v>
      </c>
      <c r="E126" s="109" t="str">
        <f>'MIPG INSTITUCIONAL'!G132</f>
        <v>Informe de Seguimiento al mapa de riesgos institucional.</v>
      </c>
      <c r="F126" s="110" t="s">
        <v>87</v>
      </c>
      <c r="G126" s="243">
        <f t="shared" si="23"/>
        <v>2</v>
      </c>
      <c r="H126" s="261">
        <f>'MIPG INSTITUCIONAL'!H132</f>
        <v>2</v>
      </c>
      <c r="I126" s="120">
        <f>'MIPG INSTITUCIONAL'!I132</f>
        <v>1</v>
      </c>
      <c r="J126" s="267">
        <f>'MIPG INSTITUCIONAL'!J132</f>
        <v>0</v>
      </c>
      <c r="K126" s="267">
        <f>'MIPG INSTITUCIONAL'!K132</f>
        <v>0</v>
      </c>
      <c r="L126" s="268">
        <f>'MIPG INSTITUCIONAL'!L132</f>
        <v>0</v>
      </c>
      <c r="M126" s="113">
        <v>1</v>
      </c>
      <c r="N126" s="114"/>
      <c r="O126" s="114">
        <v>1</v>
      </c>
      <c r="P126" s="347"/>
      <c r="Q126" s="281" t="str">
        <f t="shared" si="19"/>
        <v>SI</v>
      </c>
      <c r="R126" s="128" t="str">
        <f>'MIPG INSTITUCIONAL'!Q132</f>
        <v>x</v>
      </c>
      <c r="S126" s="129">
        <f>'MIPG INSTITUCIONAL'!R132</f>
        <v>0</v>
      </c>
      <c r="T126" s="129" t="str">
        <f>'MIPG INSTITUCIONAL'!S132</f>
        <v>x</v>
      </c>
      <c r="U126" s="130">
        <f>'MIPG INSTITUCIONAL'!T132</f>
        <v>0</v>
      </c>
      <c r="V126" s="104" t="str">
        <f t="shared" si="11"/>
        <v>2</v>
      </c>
      <c r="W126" s="104" t="str">
        <f t="shared" si="12"/>
        <v>4</v>
      </c>
      <c r="X126" s="104" t="str">
        <f t="shared" si="13"/>
        <v>3</v>
      </c>
      <c r="Y126" s="104" t="str">
        <f t="shared" si="14"/>
        <v>4</v>
      </c>
      <c r="Z126" s="105" t="str">
        <f>IF((IF(Tabla2[[#This Row],[Calculo1 ]]="1",_xlfn.IFS(W126="1",IF((J126/H126)&gt;100%,100%,J126/H126),W126="2",IF((J126/N126)&gt;100%,100%,J126/N126),W126="3","0%",W126="4","0")+Tabla2[[#This Row],[ III TRIM 20217]],_xlfn.IFS(W126="1",IF((J126/H126)&gt;100%,100%,J126/H126),W126="2",IF((J126/N126)&gt;100%,100%,J126/N126),W126="3","0%",W126="4","")))=100%,100%,(IF(Tabla2[[#This Row],[Calculo1 ]]="1",_xlfn.IFS(W126="1",IF((J126/H126)&gt;100%,100%,J126/H126),W126="2",IF((J126/N126)&gt;100%,100%,J126/N126),W126="3","0%",W126="4","0")+Tabla2[[#This Row],[ III TRIM 20217]],_xlfn.IFS(W126="1",IF((J126/H126)&gt;100%,100%,J126/H126),W126="2",IF((J126/N126)&gt;100%,100%,J126/N126),W126="3","0%",W126="4",""))))</f>
        <v/>
      </c>
      <c r="AA126" s="118">
        <f t="shared" si="20"/>
        <v>1</v>
      </c>
      <c r="AB126" s="119" t="str">
        <f>_xlfn.IFNA(INDEX(Hoja1!$C$3:$C$230,MATCH(Tabla2[[#This Row],[Calculo5]],Hoja1!$B$3:$B$230,0)),"")</f>
        <v/>
      </c>
      <c r="AC126" s="119" t="str">
        <f t="shared" si="21"/>
        <v>0%</v>
      </c>
      <c r="AD126" s="121" t="str">
        <f t="shared" si="22"/>
        <v/>
      </c>
      <c r="AE126" s="296">
        <f>IF(IF(F126="","ESPECÍFICAR TIPO DE META",_xlfn.IFNA(_xlfn.IFS(SUM(I126:L126)=0,0%,SUM(I126:L126)&gt;0.001,(_xlfn.IFS(F126="INCREMENTO",SUM(I126:L126)/H126,F126="MANTENIMIENTO",SUM(I126:L126)/(H126*Tabla2[[#This Row],[N.X]])))),"ESPECÍFICAR TIPO DE META"))&gt;1,"100%",IF(F126="","ESPECÍFICAR TIPO DE META",_xlfn.IFNA(_xlfn.IFS(SUM(I126:L126)=0,0%,SUM(I126:L126)&gt;0.001,(_xlfn.IFS(F126="INCREMENTO",SUM(I126:L126)/H126,F126="MANTENIMIENTO",SUM(I126:L126)/(H126*Tabla2[[#This Row],[N.X]])))),"ESPECÍFICAR TIPO DE META")))</f>
        <v>0.5</v>
      </c>
      <c r="AF126" s="299">
        <f>'MIPG INSTITUCIONAL'!N132</f>
        <v>0</v>
      </c>
      <c r="AG126" s="294">
        <f>'MIPG INSTITUCIONAL'!O132</f>
        <v>0</v>
      </c>
      <c r="AH126" s="302" t="str">
        <f>'MIPG INSTITUCIONAL'!P132</f>
        <v>Asesora de Control Interno</v>
      </c>
    </row>
    <row r="127" spans="4:34" customFormat="1" ht="68.45" customHeight="1" thickBot="1" x14ac:dyDescent="0.3">
      <c r="D127" s="154" t="str">
        <f>'MIPG INSTITUCIONAL'!F133</f>
        <v xml:space="preserve">Realizar el proceso de acompañamiento a la oficina de Planeación para la actualización del mapa de riesgos de la vigencia 2022 con el fin de tener en cuenta los riesgos de imagen o confianza. </v>
      </c>
      <c r="E127" s="109" t="str">
        <f>'MIPG INSTITUCIONAL'!G133</f>
        <v>Mapa de Riesgos Institucional 2022 actualizado.</v>
      </c>
      <c r="F127" s="110" t="s">
        <v>87</v>
      </c>
      <c r="G127" s="243">
        <f t="shared" si="23"/>
        <v>1</v>
      </c>
      <c r="H127" s="261">
        <f>'MIPG INSTITUCIONAL'!H133</f>
        <v>1</v>
      </c>
      <c r="I127" s="120">
        <f>'MIPG INSTITUCIONAL'!I133</f>
        <v>0</v>
      </c>
      <c r="J127" s="267">
        <f>'MIPG INSTITUCIONAL'!J133</f>
        <v>0</v>
      </c>
      <c r="K127" s="267">
        <f>'MIPG INSTITUCIONAL'!K133</f>
        <v>0</v>
      </c>
      <c r="L127" s="268">
        <f>'MIPG INSTITUCIONAL'!L133</f>
        <v>0</v>
      </c>
      <c r="M127" s="113"/>
      <c r="N127" s="114"/>
      <c r="O127" s="114">
        <v>1</v>
      </c>
      <c r="P127" s="283"/>
      <c r="Q127" s="281" t="str">
        <f t="shared" si="19"/>
        <v>SI</v>
      </c>
      <c r="R127" s="128">
        <f>'MIPG INSTITUCIONAL'!Q133</f>
        <v>0</v>
      </c>
      <c r="S127" s="129">
        <f>'MIPG INSTITUCIONAL'!R133</f>
        <v>0</v>
      </c>
      <c r="T127" s="129" t="str">
        <f>'MIPG INSTITUCIONAL'!S133</f>
        <v>x</v>
      </c>
      <c r="U127" s="130">
        <f>'MIPG INSTITUCIONAL'!T133</f>
        <v>0</v>
      </c>
      <c r="V127" s="104" t="str">
        <f t="shared" si="11"/>
        <v>4</v>
      </c>
      <c r="W127" s="104" t="str">
        <f t="shared" si="12"/>
        <v>4</v>
      </c>
      <c r="X127" s="104" t="str">
        <f t="shared" si="13"/>
        <v>3</v>
      </c>
      <c r="Y127" s="104" t="str">
        <f t="shared" si="14"/>
        <v>4</v>
      </c>
      <c r="Z127" s="105" t="str">
        <f>IF((IF(Tabla2[[#This Row],[Calculo1 ]]="1",_xlfn.IFS(W127="1",IF((J127/H127)&gt;100%,100%,J127/H127),W127="2",IF((J127/N127)&gt;100%,100%,J127/N127),W127="3","0%",W127="4","0")+Tabla2[[#This Row],[ III TRIM 20217]],_xlfn.IFS(W127="1",IF((J127/H127)&gt;100%,100%,J127/H127),W127="2",IF((J127/N127)&gt;100%,100%,J127/N127),W127="3","0%",W127="4","")))=100%,100%,(IF(Tabla2[[#This Row],[Calculo1 ]]="1",_xlfn.IFS(W127="1",IF((J127/H127)&gt;100%,100%,J127/H127),W127="2",IF((J127/N127)&gt;100%,100%,J127/N127),W127="3","0%",W127="4","0")+Tabla2[[#This Row],[ III TRIM 20217]],_xlfn.IFS(W127="1",IF((J127/H127)&gt;100%,100%,J127/H127),W127="2",IF((J127/N127)&gt;100%,100%,J127/N127),W127="3","0%",W127="4",""))))</f>
        <v/>
      </c>
      <c r="AA127" s="118" t="str">
        <f t="shared" si="20"/>
        <v/>
      </c>
      <c r="AB127" s="119" t="str">
        <f>_xlfn.IFNA(INDEX(Hoja1!$C$3:$C$230,MATCH(Tabla2[[#This Row],[Calculo5]],Hoja1!$B$3:$B$230,0)),"")</f>
        <v/>
      </c>
      <c r="AC127" s="119" t="str">
        <f t="shared" si="21"/>
        <v>0%</v>
      </c>
      <c r="AD127" s="121" t="str">
        <f t="shared" si="22"/>
        <v/>
      </c>
      <c r="AE127" s="296">
        <f>IF(IF(F127="","ESPECÍFICAR TIPO DE META",_xlfn.IFNA(_xlfn.IFS(SUM(I127:L127)=0,0%,SUM(I127:L127)&gt;0.001,(_xlfn.IFS(F127="INCREMENTO",SUM(I127:L127)/H127,F127="MANTENIMIENTO",SUM(I127:L127)/(H127*Tabla2[[#This Row],[N.X]])))),"ESPECÍFICAR TIPO DE META"))&gt;1,"100%",IF(F127="","ESPECÍFICAR TIPO DE META",_xlfn.IFNA(_xlfn.IFS(SUM(I127:L127)=0,0%,SUM(I127:L127)&gt;0.001,(_xlfn.IFS(F127="INCREMENTO",SUM(I127:L127)/H127,F127="MANTENIMIENTO",SUM(I127:L127)/(H127*Tabla2[[#This Row],[N.X]])))),"ESPECÍFICAR TIPO DE META")))</f>
        <v>0</v>
      </c>
      <c r="AF127" s="299">
        <f>'MIPG INSTITUCIONAL'!N133</f>
        <v>0</v>
      </c>
      <c r="AG127" s="294">
        <f>'MIPG INSTITUCIONAL'!O133</f>
        <v>0</v>
      </c>
      <c r="AH127" s="302" t="str">
        <f>'MIPG INSTITUCIONAL'!P133</f>
        <v>Asesora de Control Interno</v>
      </c>
    </row>
    <row r="128" spans="4:34" customFormat="1" ht="68.45" customHeight="1" thickBot="1" x14ac:dyDescent="0.3">
      <c r="D128" s="154" t="str">
        <f>'MIPG INSTITUCIONAL'!F134</f>
        <v>Realizar el proceso de seguimiento al Mapa de Riesgos de Corrupción y Atención al Ciudadano.</v>
      </c>
      <c r="E128" s="109" t="str">
        <f>'MIPG INSTITUCIONAL'!G134</f>
        <v xml:space="preserve">Informe de Seguimiento al Mapa de Riesgos de Corrupción y Atención al Ciudadano </v>
      </c>
      <c r="F128" s="110" t="s">
        <v>87</v>
      </c>
      <c r="G128" s="243">
        <f t="shared" si="23"/>
        <v>2</v>
      </c>
      <c r="H128" s="261">
        <f>'MIPG INSTITUCIONAL'!H134</f>
        <v>2</v>
      </c>
      <c r="I128" s="120">
        <f>'MIPG INSTITUCIONAL'!I134</f>
        <v>1</v>
      </c>
      <c r="J128" s="267">
        <f>'MIPG INSTITUCIONAL'!J134</f>
        <v>0</v>
      </c>
      <c r="K128" s="267">
        <f>'MIPG INSTITUCIONAL'!K134</f>
        <v>0</v>
      </c>
      <c r="L128" s="268">
        <f>'MIPG INSTITUCIONAL'!L134</f>
        <v>0</v>
      </c>
      <c r="M128" s="113">
        <v>1</v>
      </c>
      <c r="N128" s="114"/>
      <c r="O128" s="114">
        <v>1</v>
      </c>
      <c r="P128" s="283"/>
      <c r="Q128" s="281" t="str">
        <f t="shared" si="19"/>
        <v>SI</v>
      </c>
      <c r="R128" s="128" t="str">
        <f>'MIPG INSTITUCIONAL'!Q134</f>
        <v>x</v>
      </c>
      <c r="S128" s="129">
        <f>'MIPG INSTITUCIONAL'!R134</f>
        <v>0</v>
      </c>
      <c r="T128" s="129" t="str">
        <f>'MIPG INSTITUCIONAL'!S134</f>
        <v>x</v>
      </c>
      <c r="U128" s="130">
        <f>'MIPG INSTITUCIONAL'!T134</f>
        <v>0</v>
      </c>
      <c r="V128" s="104" t="str">
        <f t="shared" si="11"/>
        <v>2</v>
      </c>
      <c r="W128" s="104" t="str">
        <f t="shared" si="12"/>
        <v>4</v>
      </c>
      <c r="X128" s="104" t="str">
        <f t="shared" si="13"/>
        <v>3</v>
      </c>
      <c r="Y128" s="104" t="str">
        <f t="shared" si="14"/>
        <v>4</v>
      </c>
      <c r="Z128" s="105" t="str">
        <f>IF((IF(Tabla2[[#This Row],[Calculo1 ]]="1",_xlfn.IFS(W128="1",IF((J128/H128)&gt;100%,100%,J128/H128),W128="2",IF((J128/N128)&gt;100%,100%,J128/N128),W128="3","0%",W128="4","0")+Tabla2[[#This Row],[ III TRIM 20217]],_xlfn.IFS(W128="1",IF((J128/H128)&gt;100%,100%,J128/H128),W128="2",IF((J128/N128)&gt;100%,100%,J128/N128),W128="3","0%",W128="4","")))=100%,100%,(IF(Tabla2[[#This Row],[Calculo1 ]]="1",_xlfn.IFS(W128="1",IF((J128/H128)&gt;100%,100%,J128/H128),W128="2",IF((J128/N128)&gt;100%,100%,J128/N128),W128="3","0%",W128="4","0")+Tabla2[[#This Row],[ III TRIM 20217]],_xlfn.IFS(W128="1",IF((J128/H128)&gt;100%,100%,J128/H128),W128="2",IF((J128/N128)&gt;100%,100%,J128/N128),W128="3","0%",W128="4",""))))</f>
        <v/>
      </c>
      <c r="AA128" s="118">
        <f t="shared" si="20"/>
        <v>1</v>
      </c>
      <c r="AB128" s="119" t="str">
        <f>_xlfn.IFNA(INDEX(Hoja1!$C$3:$C$230,MATCH(Tabla2[[#This Row],[Calculo5]],Hoja1!$B$3:$B$230,0)),"")</f>
        <v/>
      </c>
      <c r="AC128" s="119" t="str">
        <f t="shared" si="21"/>
        <v>0%</v>
      </c>
      <c r="AD128" s="121" t="str">
        <f t="shared" si="22"/>
        <v/>
      </c>
      <c r="AE128" s="296">
        <f>IF(IF(F128="","ESPECÍFICAR TIPO DE META",_xlfn.IFNA(_xlfn.IFS(SUM(I128:L128)=0,0%,SUM(I128:L128)&gt;0.001,(_xlfn.IFS(F128="INCREMENTO",SUM(I128:L128)/H128,F128="MANTENIMIENTO",SUM(I128:L128)/(H128*Tabla2[[#This Row],[N.X]])))),"ESPECÍFICAR TIPO DE META"))&gt;1,"100%",IF(F128="","ESPECÍFICAR TIPO DE META",_xlfn.IFNA(_xlfn.IFS(SUM(I128:L128)=0,0%,SUM(I128:L128)&gt;0.001,(_xlfn.IFS(F128="INCREMENTO",SUM(I128:L128)/H128,F128="MANTENIMIENTO",SUM(I128:L128)/(H128*Tabla2[[#This Row],[N.X]])))),"ESPECÍFICAR TIPO DE META")))</f>
        <v>0.5</v>
      </c>
      <c r="AF128" s="299">
        <f>'MIPG INSTITUCIONAL'!N134</f>
        <v>0</v>
      </c>
      <c r="AG128" s="294">
        <f>'MIPG INSTITUCIONAL'!O134</f>
        <v>0</v>
      </c>
      <c r="AH128" s="302" t="str">
        <f>'MIPG INSTITUCIONAL'!P134</f>
        <v>Asesora de Control Interno</v>
      </c>
    </row>
    <row r="129" spans="2:35" ht="68.45" customHeight="1" thickBot="1" x14ac:dyDescent="0.3">
      <c r="B129"/>
      <c r="C129"/>
      <c r="D129" s="154" t="str">
        <f>'MIPG INSTITUCIONAL'!F135</f>
        <v>Realizar Auditoría al modelo de Seguridad y Privacidad de la Información (MSPI)</v>
      </c>
      <c r="E129" s="109" t="str">
        <f>'MIPG INSTITUCIONAL'!G135</f>
        <v>Informe de Auditoría al modelo de Seguridad y Privacidad de la Información (MSPI) realizado</v>
      </c>
      <c r="F129" s="110" t="s">
        <v>87</v>
      </c>
      <c r="G129" s="243">
        <f t="shared" si="23"/>
        <v>1</v>
      </c>
      <c r="H129" s="261">
        <f>'MIPG INSTITUCIONAL'!H135</f>
        <v>1</v>
      </c>
      <c r="I129" s="120">
        <f>'MIPG INSTITUCIONAL'!I135</f>
        <v>0</v>
      </c>
      <c r="J129" s="267">
        <f>'MIPG INSTITUCIONAL'!J135</f>
        <v>0</v>
      </c>
      <c r="K129" s="267">
        <f>'MIPG INSTITUCIONAL'!K135</f>
        <v>0</v>
      </c>
      <c r="L129" s="268">
        <f>'MIPG INSTITUCIONAL'!L135</f>
        <v>0</v>
      </c>
      <c r="M129" s="113"/>
      <c r="N129" s="114"/>
      <c r="O129" s="114">
        <v>1</v>
      </c>
      <c r="P129" s="283"/>
      <c r="Q129" s="281" t="str">
        <f t="shared" si="19"/>
        <v>SI</v>
      </c>
      <c r="R129" s="128">
        <f>'MIPG INSTITUCIONAL'!Q135</f>
        <v>0</v>
      </c>
      <c r="S129" s="129">
        <f>'MIPG INSTITUCIONAL'!R135</f>
        <v>0</v>
      </c>
      <c r="T129" s="129" t="str">
        <f>'MIPG INSTITUCIONAL'!S135</f>
        <v>x</v>
      </c>
      <c r="U129" s="130">
        <f>'MIPG INSTITUCIONAL'!T135</f>
        <v>0</v>
      </c>
      <c r="V129" s="104" t="str">
        <f t="shared" si="11"/>
        <v>4</v>
      </c>
      <c r="W129" s="104" t="str">
        <f t="shared" si="12"/>
        <v>4</v>
      </c>
      <c r="X129" s="104" t="str">
        <f t="shared" si="13"/>
        <v>3</v>
      </c>
      <c r="Y129" s="104" t="str">
        <f t="shared" si="14"/>
        <v>4</v>
      </c>
      <c r="Z129" s="105" t="str">
        <f>IF((IF(Tabla2[[#This Row],[Calculo1 ]]="1",_xlfn.IFS(W129="1",IF((J129/H129)&gt;100%,100%,J129/H129),W129="2",IF((J129/N129)&gt;100%,100%,J129/N129),W129="3","0%",W129="4","0")+Tabla2[[#This Row],[ III TRIM 20217]],_xlfn.IFS(W129="1",IF((J129/H129)&gt;100%,100%,J129/H129),W129="2",IF((J129/N129)&gt;100%,100%,J129/N129),W129="3","0%",W129="4","")))=100%,100%,(IF(Tabla2[[#This Row],[Calculo1 ]]="1",_xlfn.IFS(W129="1",IF((J129/H129)&gt;100%,100%,J129/H129),W129="2",IF((J129/N129)&gt;100%,100%,J129/N129),W129="3","0%",W129="4","0")+Tabla2[[#This Row],[ III TRIM 20217]],_xlfn.IFS(W129="1",IF((J129/H129)&gt;100%,100%,J129/H129),W129="2",IF((J129/N129)&gt;100%,100%,J129/N129),W129="3","0%",W129="4",""))))</f>
        <v/>
      </c>
      <c r="AA129" s="118" t="str">
        <f t="shared" si="20"/>
        <v/>
      </c>
      <c r="AB129" s="119" t="str">
        <f>_xlfn.IFNA(INDEX(Hoja1!$C$3:$C$230,MATCH(Tabla2[[#This Row],[Calculo5]],Hoja1!$B$3:$B$230,0)),"")</f>
        <v/>
      </c>
      <c r="AC129" s="119" t="str">
        <f t="shared" si="21"/>
        <v>0%</v>
      </c>
      <c r="AD129" s="121" t="str">
        <f t="shared" si="22"/>
        <v/>
      </c>
      <c r="AE129" s="296">
        <f>IF(IF(F129="","ESPECÍFICAR TIPO DE META",_xlfn.IFNA(_xlfn.IFS(SUM(I129:L129)=0,0%,SUM(I129:L129)&gt;0.001,(_xlfn.IFS(F129="INCREMENTO",SUM(I129:L129)/H129,F129="MANTENIMIENTO",SUM(I129:L129)/(H129*Tabla2[[#This Row],[N.X]])))),"ESPECÍFICAR TIPO DE META"))&gt;1,"100%",IF(F129="","ESPECÍFICAR TIPO DE META",_xlfn.IFNA(_xlfn.IFS(SUM(I129:L129)=0,0%,SUM(I129:L129)&gt;0.001,(_xlfn.IFS(F129="INCREMENTO",SUM(I129:L129)/H129,F129="MANTENIMIENTO",SUM(I129:L129)/(H129*Tabla2[[#This Row],[N.X]])))),"ESPECÍFICAR TIPO DE META")))</f>
        <v>0</v>
      </c>
      <c r="AF129" s="299">
        <f>'MIPG INSTITUCIONAL'!N135</f>
        <v>0</v>
      </c>
      <c r="AG129" s="294">
        <f>'MIPG INSTITUCIONAL'!O135</f>
        <v>0</v>
      </c>
      <c r="AH129" s="302" t="str">
        <f>'MIPG INSTITUCIONAL'!P135</f>
        <v>Asesora de Control Interno</v>
      </c>
      <c r="AI129"/>
    </row>
    <row r="130" spans="2:35" ht="68.45" customHeight="1" thickBot="1" x14ac:dyDescent="0.3">
      <c r="B130"/>
      <c r="C130"/>
      <c r="D130" s="154" t="str">
        <f>'MIPG INSTITUCIONAL'!F136</f>
        <v>Realizar Seguimiento Anual a la implementación de la Norma Técnica NTC 5854.</v>
      </c>
      <c r="E130" s="109" t="str">
        <f>'MIPG INSTITUCIONAL'!G136</f>
        <v>Informe de Seguimiento al cumplimiento de la Norma Técnica NTC 5854.</v>
      </c>
      <c r="F130" s="110" t="s">
        <v>87</v>
      </c>
      <c r="G130" s="243">
        <f t="shared" si="23"/>
        <v>1</v>
      </c>
      <c r="H130" s="261">
        <f>'MIPG INSTITUCIONAL'!H136</f>
        <v>1</v>
      </c>
      <c r="I130" s="120">
        <f>'MIPG INSTITUCIONAL'!I136</f>
        <v>0</v>
      </c>
      <c r="J130" s="267">
        <f>'MIPG INSTITUCIONAL'!J136</f>
        <v>0</v>
      </c>
      <c r="K130" s="267">
        <f>'MIPG INSTITUCIONAL'!K136</f>
        <v>0</v>
      </c>
      <c r="L130" s="268">
        <f>'MIPG INSTITUCIONAL'!L136</f>
        <v>0</v>
      </c>
      <c r="M130" s="113"/>
      <c r="N130" s="114"/>
      <c r="O130" s="346"/>
      <c r="P130" s="355">
        <v>1</v>
      </c>
      <c r="Q130" s="281" t="str">
        <f t="shared" si="19"/>
        <v>SI</v>
      </c>
      <c r="R130" s="128">
        <f>'MIPG INSTITUCIONAL'!Q136</f>
        <v>0</v>
      </c>
      <c r="S130" s="129">
        <f>'MIPG INSTITUCIONAL'!R136</f>
        <v>0</v>
      </c>
      <c r="T130" s="129">
        <f>'MIPG INSTITUCIONAL'!S136</f>
        <v>0</v>
      </c>
      <c r="U130" s="130" t="str">
        <f>'MIPG INSTITUCIONAL'!T136</f>
        <v>x</v>
      </c>
      <c r="V130" s="104" t="str">
        <f t="shared" si="11"/>
        <v>4</v>
      </c>
      <c r="W130" s="104" t="str">
        <f t="shared" si="12"/>
        <v>4</v>
      </c>
      <c r="X130" s="104" t="str">
        <f t="shared" si="13"/>
        <v>4</v>
      </c>
      <c r="Y130" s="104" t="str">
        <f t="shared" si="14"/>
        <v>3</v>
      </c>
      <c r="Z130" s="105" t="str">
        <f>IF((IF(Tabla2[[#This Row],[Calculo1 ]]="1",_xlfn.IFS(W130="1",IF((J130/H130)&gt;100%,100%,J130/H130),W130="2",IF((J130/N130)&gt;100%,100%,J130/N130),W130="3","0%",W130="4","0")+Tabla2[[#This Row],[ III TRIM 20217]],_xlfn.IFS(W130="1",IF((J130/H130)&gt;100%,100%,J130/H130),W130="2",IF((J130/N130)&gt;100%,100%,J130/N130),W130="3","0%",W130="4","")))=100%,100%,(IF(Tabla2[[#This Row],[Calculo1 ]]="1",_xlfn.IFS(W130="1",IF((J130/H130)&gt;100%,100%,J130/H130),W130="2",IF((J130/N130)&gt;100%,100%,J130/N130),W130="3","0%",W130="4","0")+Tabla2[[#This Row],[ III TRIM 20217]],_xlfn.IFS(W130="1",IF((J130/H130)&gt;100%,100%,J130/H130),W130="2",IF((J130/N130)&gt;100%,100%,J130/N130),W130="3","0%",W130="4",""))))</f>
        <v/>
      </c>
      <c r="AA130" s="118" t="str">
        <f t="shared" si="20"/>
        <v/>
      </c>
      <c r="AB130" s="119" t="str">
        <f>_xlfn.IFNA(INDEX(Hoja1!$C$3:$C$230,MATCH(Tabla2[[#This Row],[Calculo5]],Hoja1!$B$3:$B$230,0)),"")</f>
        <v/>
      </c>
      <c r="AC130" s="119" t="str">
        <f t="shared" si="21"/>
        <v/>
      </c>
      <c r="AD130" s="121" t="str">
        <f t="shared" si="22"/>
        <v>0%</v>
      </c>
      <c r="AE130" s="296">
        <f>IF(IF(F130="","ESPECÍFICAR TIPO DE META",_xlfn.IFNA(_xlfn.IFS(SUM(I130:L130)=0,0%,SUM(I130:L130)&gt;0.001,(_xlfn.IFS(F130="INCREMENTO",SUM(I130:L130)/H130,F130="MANTENIMIENTO",SUM(I130:L130)/(H130*Tabla2[[#This Row],[N.X]])))),"ESPECÍFICAR TIPO DE META"))&gt;1,"100%",IF(F130="","ESPECÍFICAR TIPO DE META",_xlfn.IFNA(_xlfn.IFS(SUM(I130:L130)=0,0%,SUM(I130:L130)&gt;0.001,(_xlfn.IFS(F130="INCREMENTO",SUM(I130:L130)/H130,F130="MANTENIMIENTO",SUM(I130:L130)/(H130*Tabla2[[#This Row],[N.X]])))),"ESPECÍFICAR TIPO DE META")))</f>
        <v>0</v>
      </c>
      <c r="AF130" s="299">
        <f>'MIPG INSTITUCIONAL'!N136</f>
        <v>0</v>
      </c>
      <c r="AG130" s="294">
        <f>'MIPG INSTITUCIONAL'!O136</f>
        <v>0</v>
      </c>
      <c r="AH130" s="302" t="str">
        <f>'MIPG INSTITUCIONAL'!P136</f>
        <v>Asesora de Control Interno</v>
      </c>
      <c r="AI130"/>
    </row>
    <row r="131" spans="2:35" ht="68.45" customHeight="1" thickBot="1" x14ac:dyDescent="0.3">
      <c r="B131"/>
      <c r="C131"/>
      <c r="D131" s="154" t="str">
        <f>'MIPG INSTITUCIONAL'!F137</f>
        <v xml:space="preserve">Realizar Seguimiento Anual de la Norma Técnica NTC 6047 de infraestructura. </v>
      </c>
      <c r="E131" s="109" t="str">
        <f>'MIPG INSTITUCIONAL'!G137</f>
        <v xml:space="preserve">Informe de Seguimiento al cumplimiento de la Norma Técnica NTC 6047 de infraestructura. </v>
      </c>
      <c r="F131" s="110" t="s">
        <v>87</v>
      </c>
      <c r="G131" s="243">
        <f t="shared" si="23"/>
        <v>1</v>
      </c>
      <c r="H131" s="261">
        <f>'MIPG INSTITUCIONAL'!H137</f>
        <v>1</v>
      </c>
      <c r="I131" s="120">
        <f>'MIPG INSTITUCIONAL'!I137</f>
        <v>0</v>
      </c>
      <c r="J131" s="267">
        <f>'MIPG INSTITUCIONAL'!J137</f>
        <v>0</v>
      </c>
      <c r="K131" s="267">
        <f>'MIPG INSTITUCIONAL'!K137</f>
        <v>0</v>
      </c>
      <c r="L131" s="268">
        <f>'MIPG INSTITUCIONAL'!L137</f>
        <v>0</v>
      </c>
      <c r="M131" s="113"/>
      <c r="N131" s="114"/>
      <c r="O131" s="346"/>
      <c r="P131" s="355">
        <v>1</v>
      </c>
      <c r="Q131" s="281" t="str">
        <f t="shared" si="19"/>
        <v>SI</v>
      </c>
      <c r="R131" s="128">
        <f>'MIPG INSTITUCIONAL'!Q137</f>
        <v>0</v>
      </c>
      <c r="S131" s="129">
        <f>'MIPG INSTITUCIONAL'!R137</f>
        <v>0</v>
      </c>
      <c r="T131" s="129">
        <f>'MIPG INSTITUCIONAL'!S137</f>
        <v>0</v>
      </c>
      <c r="U131" s="130" t="str">
        <f>'MIPG INSTITUCIONAL'!T137</f>
        <v>x</v>
      </c>
      <c r="V131" s="104" t="str">
        <f t="shared" si="11"/>
        <v>4</v>
      </c>
      <c r="W131" s="104" t="str">
        <f t="shared" si="12"/>
        <v>4</v>
      </c>
      <c r="X131" s="104" t="str">
        <f t="shared" si="13"/>
        <v>4</v>
      </c>
      <c r="Y131" s="104" t="str">
        <f t="shared" si="14"/>
        <v>3</v>
      </c>
      <c r="Z131" s="105" t="str">
        <f>IF((IF(Tabla2[[#This Row],[Calculo1 ]]="1",_xlfn.IFS(W131="1",IF((J131/H131)&gt;100%,100%,J131/H131),W131="2",IF((J131/N131)&gt;100%,100%,J131/N131),W131="3","0%",W131="4","0")+Tabla2[[#This Row],[ III TRIM 20217]],_xlfn.IFS(W131="1",IF((J131/H131)&gt;100%,100%,J131/H131),W131="2",IF((J131/N131)&gt;100%,100%,J131/N131),W131="3","0%",W131="4","")))=100%,100%,(IF(Tabla2[[#This Row],[Calculo1 ]]="1",_xlfn.IFS(W131="1",IF((J131/H131)&gt;100%,100%,J131/H131),W131="2",IF((J131/N131)&gt;100%,100%,J131/N131),W131="3","0%",W131="4","0")+Tabla2[[#This Row],[ III TRIM 20217]],_xlfn.IFS(W131="1",IF((J131/H131)&gt;100%,100%,J131/H131),W131="2",IF((J131/N131)&gt;100%,100%,J131/N131),W131="3","0%",W131="4",""))))</f>
        <v/>
      </c>
      <c r="AA131" s="118" t="str">
        <f t="shared" si="20"/>
        <v/>
      </c>
      <c r="AB131" s="119" t="str">
        <f>_xlfn.IFNA(INDEX(Hoja1!$C$3:$C$230,MATCH(Tabla2[[#This Row],[Calculo5]],Hoja1!$B$3:$B$230,0)),"")</f>
        <v/>
      </c>
      <c r="AC131" s="119" t="str">
        <f t="shared" si="21"/>
        <v/>
      </c>
      <c r="AD131" s="121" t="str">
        <f t="shared" si="22"/>
        <v>0%</v>
      </c>
      <c r="AE131" s="296">
        <f>IF(IF(F131="","ESPECÍFICAR TIPO DE META",_xlfn.IFNA(_xlfn.IFS(SUM(I131:L131)=0,0%,SUM(I131:L131)&gt;0.001,(_xlfn.IFS(F131="INCREMENTO",SUM(I131:L131)/H131,F131="MANTENIMIENTO",SUM(I131:L131)/(H131*Tabla2[[#This Row],[N.X]])))),"ESPECÍFICAR TIPO DE META"))&gt;1,"100%",IF(F131="","ESPECÍFICAR TIPO DE META",_xlfn.IFNA(_xlfn.IFS(SUM(I131:L131)=0,0%,SUM(I131:L131)&gt;0.001,(_xlfn.IFS(F131="INCREMENTO",SUM(I131:L131)/H131,F131="MANTENIMIENTO",SUM(I131:L131)/(H131*Tabla2[[#This Row],[N.X]])))),"ESPECÍFICAR TIPO DE META")))</f>
        <v>0</v>
      </c>
      <c r="AF131" s="299">
        <f>'MIPG INSTITUCIONAL'!N137</f>
        <v>0</v>
      </c>
      <c r="AG131" s="294">
        <f>'MIPG INSTITUCIONAL'!O137</f>
        <v>0</v>
      </c>
      <c r="AH131" s="302" t="str">
        <f>'MIPG INSTITUCIONAL'!P137</f>
        <v>Asesora de Control Interno</v>
      </c>
      <c r="AI131"/>
    </row>
    <row r="132" spans="2:35" ht="68.45" customHeight="1" thickBot="1" x14ac:dyDescent="0.3">
      <c r="B132"/>
      <c r="C132"/>
      <c r="D132" s="154" t="str">
        <f>'MIPG INSTITUCIONAL'!F138</f>
        <v>Realizar la socialización para el efectivo seguimiento del mapa de riesgos en el COCI</v>
      </c>
      <c r="E132" s="109" t="str">
        <f>'MIPG INSTITUCIONAL'!G138</f>
        <v>Mapa de riesgos socializado en el COCI</v>
      </c>
      <c r="F132" s="110" t="s">
        <v>87</v>
      </c>
      <c r="G132" s="243">
        <f t="shared" si="23"/>
        <v>1</v>
      </c>
      <c r="H132" s="247">
        <f>'MIPG INSTITUCIONAL'!H138</f>
        <v>1</v>
      </c>
      <c r="I132" s="120">
        <f>'MIPG INSTITUCIONAL'!I138</f>
        <v>0</v>
      </c>
      <c r="J132" s="267">
        <f>'MIPG INSTITUCIONAL'!J138</f>
        <v>0</v>
      </c>
      <c r="K132" s="267">
        <f>'MIPG INSTITUCIONAL'!K138</f>
        <v>0</v>
      </c>
      <c r="L132" s="268">
        <f>'MIPG INSTITUCIONAL'!L138</f>
        <v>0</v>
      </c>
      <c r="M132" s="113"/>
      <c r="N132" s="114"/>
      <c r="O132" s="114"/>
      <c r="P132" s="283">
        <v>1</v>
      </c>
      <c r="Q132" s="281" t="str">
        <f t="shared" si="19"/>
        <v>SI</v>
      </c>
      <c r="R132" s="128">
        <f>'MIPG INSTITUCIONAL'!Q138</f>
        <v>0</v>
      </c>
      <c r="S132" s="129">
        <f>'MIPG INSTITUCIONAL'!R138</f>
        <v>0</v>
      </c>
      <c r="T132" s="129">
        <f>'MIPG INSTITUCIONAL'!S138</f>
        <v>0</v>
      </c>
      <c r="U132" s="130" t="str">
        <f>'MIPG INSTITUCIONAL'!T138</f>
        <v>x</v>
      </c>
      <c r="V132" s="104" t="str">
        <f t="shared" si="11"/>
        <v>4</v>
      </c>
      <c r="W132" s="104" t="str">
        <f t="shared" si="12"/>
        <v>4</v>
      </c>
      <c r="X132" s="104" t="str">
        <f t="shared" si="13"/>
        <v>4</v>
      </c>
      <c r="Y132" s="104" t="str">
        <f t="shared" si="14"/>
        <v>3</v>
      </c>
      <c r="Z132" s="105" t="str">
        <f>IF((IF(Tabla2[[#This Row],[Calculo1 ]]="1",_xlfn.IFS(W132="1",IF((J132/H132)&gt;100%,100%,J132/H132),W132="2",IF((J132/N132)&gt;100%,100%,J132/N132),W132="3","0%",W132="4","0")+Tabla2[[#This Row],[ III TRIM 20217]],_xlfn.IFS(W132="1",IF((J132/H132)&gt;100%,100%,J132/H132),W132="2",IF((J132/N132)&gt;100%,100%,J132/N132),W132="3","0%",W132="4","")))=100%,100%,(IF(Tabla2[[#This Row],[Calculo1 ]]="1",_xlfn.IFS(W132="1",IF((J132/H132)&gt;100%,100%,J132/H132),W132="2",IF((J132/N132)&gt;100%,100%,J132/N132),W132="3","0%",W132="4","0")+Tabla2[[#This Row],[ III TRIM 20217]],_xlfn.IFS(W132="1",IF((J132/H132)&gt;100%,100%,J132/H132),W132="2",IF((J132/N132)&gt;100%,100%,J132/N132),W132="3","0%",W132="4",""))))</f>
        <v/>
      </c>
      <c r="AA132" s="118" t="str">
        <f t="shared" si="20"/>
        <v/>
      </c>
      <c r="AB132" s="119" t="str">
        <f>_xlfn.IFNA(INDEX(Hoja1!$C$3:$C$230,MATCH(Tabla2[[#This Row],[Calculo5]],Hoja1!$B$3:$B$230,0)),"")</f>
        <v/>
      </c>
      <c r="AC132" s="119" t="str">
        <f t="shared" si="21"/>
        <v/>
      </c>
      <c r="AD132" s="121" t="str">
        <f t="shared" si="22"/>
        <v>0%</v>
      </c>
      <c r="AE132" s="296">
        <f>IF(IF(F132="","ESPECÍFICAR TIPO DE META",_xlfn.IFNA(_xlfn.IFS(SUM(I132:L132)=0,0%,SUM(I132:L132)&gt;0.001,(_xlfn.IFS(F132="INCREMENTO",SUM(I132:L132)/H132,F132="MANTENIMIENTO",SUM(I132:L132)/(H132*Tabla2[[#This Row],[N.X]])))),"ESPECÍFICAR TIPO DE META"))&gt;1,"100%",IF(F132="","ESPECÍFICAR TIPO DE META",_xlfn.IFNA(_xlfn.IFS(SUM(I132:L132)=0,0%,SUM(I132:L132)&gt;0.001,(_xlfn.IFS(F132="INCREMENTO",SUM(I132:L132)/H132,F132="MANTENIMIENTO",SUM(I132:L132)/(H132*Tabla2[[#This Row],[N.X]])))),"ESPECÍFICAR TIPO DE META")))</f>
        <v>0</v>
      </c>
      <c r="AF132" s="299">
        <f>'MIPG INSTITUCIONAL'!N138</f>
        <v>0</v>
      </c>
      <c r="AG132" s="294">
        <f>'MIPG INSTITUCIONAL'!O138</f>
        <v>0</v>
      </c>
      <c r="AH132" s="302" t="str">
        <f>'MIPG INSTITUCIONAL'!P138</f>
        <v>Asesora de Control Interno</v>
      </c>
      <c r="AI132"/>
    </row>
    <row r="133" spans="2:35" ht="68.45" customHeight="1" thickBot="1" x14ac:dyDescent="0.3">
      <c r="B133"/>
      <c r="C133"/>
      <c r="D133" s="154" t="str">
        <f>'MIPG INSTITUCIONAL'!F139</f>
        <v>Realizar proceso de Auditoría Financiera para determinar la confiabilidad de información financiera y no financiera, dentro de la evaluación a la gestión del riesgo de todas las dependencias de la entidad.</v>
      </c>
      <c r="E133" s="109" t="str">
        <f>'MIPG INSTITUCIONAL'!G139</f>
        <v>Informe de Auditoría realizado a todas las dependencias de la entidad</v>
      </c>
      <c r="F133" s="110" t="s">
        <v>87</v>
      </c>
      <c r="G133" s="243">
        <f t="shared" si="23"/>
        <v>1</v>
      </c>
      <c r="H133" s="261">
        <f>'MIPG INSTITUCIONAL'!H139</f>
        <v>1</v>
      </c>
      <c r="I133" s="120">
        <f>'MIPG INSTITUCIONAL'!I139</f>
        <v>0</v>
      </c>
      <c r="J133" s="267">
        <f>'MIPG INSTITUCIONAL'!J139</f>
        <v>0</v>
      </c>
      <c r="K133" s="267">
        <f>'MIPG INSTITUCIONAL'!K139</f>
        <v>0</v>
      </c>
      <c r="L133" s="268">
        <f>'MIPG INSTITUCIONAL'!L139</f>
        <v>0</v>
      </c>
      <c r="M133" s="113"/>
      <c r="N133" s="350">
        <v>1</v>
      </c>
      <c r="O133" s="346"/>
      <c r="P133" s="283"/>
      <c r="Q133" s="281" t="str">
        <f t="shared" si="19"/>
        <v>SI</v>
      </c>
      <c r="R133" s="128">
        <f>'MIPG INSTITUCIONAL'!Q139</f>
        <v>0</v>
      </c>
      <c r="S133" s="129" t="str">
        <f>'MIPG INSTITUCIONAL'!R139</f>
        <v>x</v>
      </c>
      <c r="T133" s="129">
        <f>'MIPG INSTITUCIONAL'!S139</f>
        <v>0</v>
      </c>
      <c r="U133" s="130">
        <f>'MIPG INSTITUCIONAL'!T139</f>
        <v>0</v>
      </c>
      <c r="V133" s="104" t="str">
        <f t="shared" si="11"/>
        <v>4</v>
      </c>
      <c r="W133" s="104" t="str">
        <f t="shared" si="12"/>
        <v>3</v>
      </c>
      <c r="X133" s="104" t="str">
        <f t="shared" si="13"/>
        <v>4</v>
      </c>
      <c r="Y133" s="104" t="str">
        <f t="shared" si="14"/>
        <v>4</v>
      </c>
      <c r="Z133" s="105" t="str">
        <f>IF((IF(Tabla2[[#This Row],[Calculo1 ]]="1",_xlfn.IFS(W133="1",IF((J133/H133)&gt;100%,100%,J133/H133),W133="2",IF((J133/N133)&gt;100%,100%,J133/N133),W133="3","0%",W133="4","0")+Tabla2[[#This Row],[ III TRIM 20217]],_xlfn.IFS(W133="1",IF((J133/H133)&gt;100%,100%,J133/H133),W133="2",IF((J133/N133)&gt;100%,100%,J133/N133),W133="3","0%",W133="4","")))=100%,100%,(IF(Tabla2[[#This Row],[Calculo1 ]]="1",_xlfn.IFS(W133="1",IF((J133/H133)&gt;100%,100%,J133/H133),W133="2",IF((J133/N133)&gt;100%,100%,J133/N133),W133="3","0%",W133="4","0")+Tabla2[[#This Row],[ III TRIM 20217]],_xlfn.IFS(W133="1",IF((J133/H133)&gt;100%,100%,J133/H133),W133="2",IF((J133/N133)&gt;100%,100%,J133/N133),W133="3","0%",W133="4",""))))</f>
        <v>0%</v>
      </c>
      <c r="AA133" s="118" t="str">
        <f t="shared" si="20"/>
        <v/>
      </c>
      <c r="AB133" s="119">
        <f>_xlfn.IFNA(INDEX(Hoja1!$C$3:$C$230,MATCH(Tabla2[[#This Row],[Calculo5]],Hoja1!$B$3:$B$230,0)),"")</f>
        <v>9.9999999999999998E-17</v>
      </c>
      <c r="AC133" s="119" t="str">
        <f t="shared" si="21"/>
        <v/>
      </c>
      <c r="AD133" s="121" t="str">
        <f t="shared" si="22"/>
        <v/>
      </c>
      <c r="AE133" s="296">
        <f>IF(IF(F133="","ESPECÍFICAR TIPO DE META",_xlfn.IFNA(_xlfn.IFS(SUM(I133:L133)=0,0%,SUM(I133:L133)&gt;0.001,(_xlfn.IFS(F133="INCREMENTO",SUM(I133:L133)/H133,F133="MANTENIMIENTO",SUM(I133:L133)/(H133*Tabla2[[#This Row],[N.X]])))),"ESPECÍFICAR TIPO DE META"))&gt;1,"100%",IF(F133="","ESPECÍFICAR TIPO DE META",_xlfn.IFNA(_xlfn.IFS(SUM(I133:L133)=0,0%,SUM(I133:L133)&gt;0.001,(_xlfn.IFS(F133="INCREMENTO",SUM(I133:L133)/H133,F133="MANTENIMIENTO",SUM(I133:L133)/(H133*Tabla2[[#This Row],[N.X]])))),"ESPECÍFICAR TIPO DE META")))</f>
        <v>0</v>
      </c>
      <c r="AF133" s="299">
        <f>'MIPG INSTITUCIONAL'!N139</f>
        <v>0</v>
      </c>
      <c r="AG133" s="294">
        <f>'MIPG INSTITUCIONAL'!O139</f>
        <v>0</v>
      </c>
      <c r="AH133" s="302" t="str">
        <f>'MIPG INSTITUCIONAL'!P139</f>
        <v>Asesora de Control Interno</v>
      </c>
      <c r="AI133"/>
    </row>
    <row r="134" spans="2:35" ht="68.45" customHeight="1" thickBot="1" x14ac:dyDescent="0.3">
      <c r="B134"/>
      <c r="C134"/>
      <c r="D134" s="154" t="str">
        <f>'MIPG INSTITUCIONAL'!F140</f>
        <v xml:space="preserve">Realizar citación al Comité de Coordinación de Control Interno y socializar Auditorias y Seguimientos </v>
      </c>
      <c r="E134" s="109" t="str">
        <f>'MIPG INSTITUCIONAL'!G140</f>
        <v>Auditorías de seguimientos socializadas en el COCI</v>
      </c>
      <c r="F134" s="110" t="s">
        <v>87</v>
      </c>
      <c r="G134" s="243">
        <f t="shared" si="23"/>
        <v>1</v>
      </c>
      <c r="H134" s="261">
        <f>'MIPG INSTITUCIONAL'!H140</f>
        <v>1</v>
      </c>
      <c r="I134" s="120">
        <f>'MIPG INSTITUCIONAL'!I140</f>
        <v>0</v>
      </c>
      <c r="J134" s="267">
        <f>'MIPG INSTITUCIONAL'!J140</f>
        <v>0</v>
      </c>
      <c r="K134" s="267">
        <f>'MIPG INSTITUCIONAL'!K140</f>
        <v>0</v>
      </c>
      <c r="L134" s="268">
        <f>'MIPG INSTITUCIONAL'!L140</f>
        <v>0</v>
      </c>
      <c r="M134" s="113"/>
      <c r="N134" s="114"/>
      <c r="O134" s="114">
        <v>1</v>
      </c>
      <c r="P134" s="347"/>
      <c r="Q134" s="281" t="str">
        <f t="shared" si="19"/>
        <v>SI</v>
      </c>
      <c r="R134" s="128">
        <f>'MIPG INSTITUCIONAL'!Q140</f>
        <v>0</v>
      </c>
      <c r="S134" s="129">
        <f>'MIPG INSTITUCIONAL'!R140</f>
        <v>0</v>
      </c>
      <c r="T134" s="129">
        <f>'MIPG INSTITUCIONAL'!S140</f>
        <v>0</v>
      </c>
      <c r="U134" s="130" t="str">
        <f>'MIPG INSTITUCIONAL'!T140</f>
        <v>x</v>
      </c>
      <c r="V134" s="104" t="str">
        <f t="shared" ref="V134:V144" si="24">_xlfn.IFNA(_xlfn.IFS(AND(M134="",I134&gt;0.001),"1",AND(M134&gt;0.001,I134&gt;0.001),"2",AND(M134&gt;0.001,I134=0),"3"),"4")</f>
        <v>4</v>
      </c>
      <c r="W134" s="104" t="str">
        <f t="shared" ref="W134:W144" si="25">_xlfn.IFNA(_xlfn.IFS(AND(N134="",J134&gt;0.001),"1",AND(N134&gt;0.001,J134&gt;0.001),"2",AND(N134&gt;0.001,J134=0),"3"),"4")</f>
        <v>4</v>
      </c>
      <c r="X134" s="104" t="str">
        <f t="shared" ref="X134:X144" si="26">_xlfn.IFNA(_xlfn.IFS(AND(O134="",K134&gt;0.001),"1",AND(O134&gt;0.001,K134&gt;0.001),"2",AND(O134&gt;0.001,K134=0),"3"),"4")</f>
        <v>3</v>
      </c>
      <c r="Y134" s="104" t="str">
        <f t="shared" ref="Y134:Y144" si="27">_xlfn.IFNA(_xlfn.IFS(AND(P134="",L134&gt;0.001),"1",AND(P134&gt;0.001,L134&gt;0.001),"2",AND(P134&gt;0.001,L134=0),"3"),"4")</f>
        <v>4</v>
      </c>
      <c r="Z134" s="105" t="str">
        <f>IF((IF(Tabla2[[#This Row],[Calculo1 ]]="1",_xlfn.IFS(W134="1",IF((J134/H134)&gt;100%,100%,J134/H134),W134="2",IF((J134/N134)&gt;100%,100%,J134/N134),W134="3","0%",W134="4","0")+Tabla2[[#This Row],[ III TRIM 20217]],_xlfn.IFS(W134="1",IF((J134/H134)&gt;100%,100%,J134/H134),W134="2",IF((J134/N134)&gt;100%,100%,J134/N134),W134="3","0%",W134="4","")))=100%,100%,(IF(Tabla2[[#This Row],[Calculo1 ]]="1",_xlfn.IFS(W134="1",IF((J134/H134)&gt;100%,100%,J134/H134),W134="2",IF((J134/N134)&gt;100%,100%,J134/N134),W134="3","0%",W134="4","0")+Tabla2[[#This Row],[ III TRIM 20217]],_xlfn.IFS(W134="1",IF((J134/H134)&gt;100%,100%,J134/H134),W134="2",IF((J134/N134)&gt;100%,100%,J134/N134),W134="3","0%",W134="4",""))))</f>
        <v/>
      </c>
      <c r="AA134" s="118" t="str">
        <f t="shared" si="20"/>
        <v/>
      </c>
      <c r="AB134" s="119" t="str">
        <f>_xlfn.IFNA(INDEX(Hoja1!$C$3:$C$230,MATCH(Tabla2[[#This Row],[Calculo5]],Hoja1!$B$3:$B$230,0)),"")</f>
        <v/>
      </c>
      <c r="AC134" s="119" t="str">
        <f t="shared" si="21"/>
        <v>0%</v>
      </c>
      <c r="AD134" s="121" t="str">
        <f t="shared" si="22"/>
        <v/>
      </c>
      <c r="AE134" s="296">
        <f>IF(IF(F134="","ESPECÍFICAR TIPO DE META",_xlfn.IFNA(_xlfn.IFS(SUM(I134:L134)=0,0%,SUM(I134:L134)&gt;0.001,(_xlfn.IFS(F134="INCREMENTO",SUM(I134:L134)/H134,F134="MANTENIMIENTO",SUM(I134:L134)/(H134*Tabla2[[#This Row],[N.X]])))),"ESPECÍFICAR TIPO DE META"))&gt;1,"100%",IF(F134="","ESPECÍFICAR TIPO DE META",_xlfn.IFNA(_xlfn.IFS(SUM(I134:L134)=0,0%,SUM(I134:L134)&gt;0.001,(_xlfn.IFS(F134="INCREMENTO",SUM(I134:L134)/H134,F134="MANTENIMIENTO",SUM(I134:L134)/(H134*Tabla2[[#This Row],[N.X]])))),"ESPECÍFICAR TIPO DE META")))</f>
        <v>0</v>
      </c>
      <c r="AF134" s="299">
        <f>'MIPG INSTITUCIONAL'!N140</f>
        <v>0</v>
      </c>
      <c r="AG134" s="294">
        <f>'MIPG INSTITUCIONAL'!O140</f>
        <v>0</v>
      </c>
      <c r="AH134" s="302" t="str">
        <f>'MIPG INSTITUCIONAL'!P140</f>
        <v>Asesora de Control Interno</v>
      </c>
      <c r="AI134"/>
    </row>
    <row r="135" spans="2:35" ht="68.45" customHeight="1" thickBot="1" x14ac:dyDescent="0.3">
      <c r="B135"/>
      <c r="C135"/>
      <c r="D135" s="154" t="str">
        <f>'MIPG INSTITUCIONAL'!F141</f>
        <v>Realizar socialización a la apropiación de los valores y principios del servicio público.</v>
      </c>
      <c r="E135" s="109" t="str">
        <f>'MIPG INSTITUCIONAL'!G141</f>
        <v>Socialización de apropiación de los valores y principios del servicio público realizada</v>
      </c>
      <c r="F135" s="110" t="s">
        <v>87</v>
      </c>
      <c r="G135" s="243">
        <f t="shared" si="23"/>
        <v>1</v>
      </c>
      <c r="H135" s="247">
        <f>'MIPG INSTITUCIONAL'!H141</f>
        <v>1</v>
      </c>
      <c r="I135" s="120">
        <f>'MIPG INSTITUCIONAL'!I141</f>
        <v>0</v>
      </c>
      <c r="J135" s="267">
        <f>'MIPG INSTITUCIONAL'!J141</f>
        <v>0</v>
      </c>
      <c r="K135" s="267">
        <f>'MIPG INSTITUCIONAL'!K141</f>
        <v>0</v>
      </c>
      <c r="L135" s="268">
        <f>'MIPG INSTITUCIONAL'!L141</f>
        <v>0</v>
      </c>
      <c r="M135" s="113"/>
      <c r="N135" s="114"/>
      <c r="O135" s="114">
        <v>1</v>
      </c>
      <c r="P135" s="283"/>
      <c r="Q135" s="281" t="str">
        <f t="shared" si="19"/>
        <v>SI</v>
      </c>
      <c r="R135" s="128">
        <f>'MIPG INSTITUCIONAL'!Q141</f>
        <v>0</v>
      </c>
      <c r="S135" s="129">
        <f>'MIPG INSTITUCIONAL'!R141</f>
        <v>0</v>
      </c>
      <c r="T135" s="129" t="str">
        <f>'MIPG INSTITUCIONAL'!S141</f>
        <v>x</v>
      </c>
      <c r="U135" s="130">
        <f>'MIPG INSTITUCIONAL'!T141</f>
        <v>0</v>
      </c>
      <c r="V135" s="104" t="str">
        <f t="shared" si="24"/>
        <v>4</v>
      </c>
      <c r="W135" s="104" t="str">
        <f t="shared" si="25"/>
        <v>4</v>
      </c>
      <c r="X135" s="104" t="str">
        <f t="shared" si="26"/>
        <v>3</v>
      </c>
      <c r="Y135" s="104" t="str">
        <f t="shared" si="27"/>
        <v>4</v>
      </c>
      <c r="Z135" s="105" t="str">
        <f>IF((IF(Tabla2[[#This Row],[Calculo1 ]]="1",_xlfn.IFS(W135="1",IF((J135/H135)&gt;100%,100%,J135/H135),W135="2",IF((J135/N135)&gt;100%,100%,J135/N135),W135="3","0%",W135="4","0")+Tabla2[[#This Row],[ III TRIM 20217]],_xlfn.IFS(W135="1",IF((J135/H135)&gt;100%,100%,J135/H135),W135="2",IF((J135/N135)&gt;100%,100%,J135/N135),W135="3","0%",W135="4","")))=100%,100%,(IF(Tabla2[[#This Row],[Calculo1 ]]="1",_xlfn.IFS(W135="1",IF((J135/H135)&gt;100%,100%,J135/H135),W135="2",IF((J135/N135)&gt;100%,100%,J135/N135),W135="3","0%",W135="4","0")+Tabla2[[#This Row],[ III TRIM 20217]],_xlfn.IFS(W135="1",IF((J135/H135)&gt;100%,100%,J135/H135),W135="2",IF((J135/N135)&gt;100%,100%,J135/N135),W135="3","0%",W135="4",""))))</f>
        <v/>
      </c>
      <c r="AA135" s="118" t="str">
        <f t="shared" si="20"/>
        <v/>
      </c>
      <c r="AB135" s="119" t="str">
        <f>_xlfn.IFNA(INDEX(Hoja1!$C$3:$C$230,MATCH(Tabla2[[#This Row],[Calculo5]],Hoja1!$B$3:$B$230,0)),"")</f>
        <v/>
      </c>
      <c r="AC135" s="119" t="str">
        <f t="shared" si="21"/>
        <v>0%</v>
      </c>
      <c r="AD135" s="121" t="str">
        <f t="shared" si="22"/>
        <v/>
      </c>
      <c r="AE135" s="296">
        <f>IF(IF(F135="","ESPECÍFICAR TIPO DE META",_xlfn.IFNA(_xlfn.IFS(SUM(I135:L135)=0,0%,SUM(I135:L135)&gt;0.001,(_xlfn.IFS(F135="INCREMENTO",SUM(I135:L135)/H135,F135="MANTENIMIENTO",SUM(I135:L135)/(H135*Tabla2[[#This Row],[N.X]])))),"ESPECÍFICAR TIPO DE META"))&gt;1,"100%",IF(F135="","ESPECÍFICAR TIPO DE META",_xlfn.IFNA(_xlfn.IFS(SUM(I135:L135)=0,0%,SUM(I135:L135)&gt;0.001,(_xlfn.IFS(F135="INCREMENTO",SUM(I135:L135)/H135,F135="MANTENIMIENTO",SUM(I135:L135)/(H135*Tabla2[[#This Row],[N.X]])))),"ESPECÍFICAR TIPO DE META")))</f>
        <v>0</v>
      </c>
      <c r="AF135" s="299">
        <f>'MIPG INSTITUCIONAL'!N141</f>
        <v>0</v>
      </c>
      <c r="AG135" s="294">
        <f>'MIPG INSTITUCIONAL'!O141</f>
        <v>0</v>
      </c>
      <c r="AH135" s="302" t="str">
        <f>'MIPG INSTITUCIONAL'!P141</f>
        <v xml:space="preserve">Coordinadora de Talento Humano </v>
      </c>
      <c r="AI135"/>
    </row>
    <row r="136" spans="2:35" ht="68.45" customHeight="1" thickBot="1" x14ac:dyDescent="0.3">
      <c r="B136"/>
      <c r="C136"/>
      <c r="D136" s="154" t="str">
        <f>'MIPG INSTITUCIONAL'!F142</f>
        <v>Realizar un Informe del Sistema de Control Interno donde se puedan identificar los diferentes factores, como el político, el contable y financiero, los factores ambientales, de flujo de información y todos aquellos que puedan afectar de manera negativa al imagen de la entidad, destacando la atención al ciudadano, y que impiden el cumplimiento de los objetivos de la entidad.</v>
      </c>
      <c r="E136" s="109" t="str">
        <f>'MIPG INSTITUCIONAL'!G142</f>
        <v>Informes del Sistema de Control Interno realizado</v>
      </c>
      <c r="F136" s="110" t="s">
        <v>87</v>
      </c>
      <c r="G136" s="243">
        <f t="shared" si="23"/>
        <v>2</v>
      </c>
      <c r="H136" s="261">
        <f>'MIPG INSTITUCIONAL'!H142</f>
        <v>2</v>
      </c>
      <c r="I136" s="120">
        <f>'MIPG INSTITUCIONAL'!I142</f>
        <v>0</v>
      </c>
      <c r="J136" s="267">
        <f>'MIPG INSTITUCIONAL'!J142</f>
        <v>1</v>
      </c>
      <c r="K136" s="267">
        <f>'MIPG INSTITUCIONAL'!K142</f>
        <v>0</v>
      </c>
      <c r="L136" s="268">
        <f>'MIPG INSTITUCIONAL'!L142</f>
        <v>0</v>
      </c>
      <c r="M136" s="113"/>
      <c r="N136" s="114">
        <v>1</v>
      </c>
      <c r="O136" s="114"/>
      <c r="P136" s="283">
        <v>1</v>
      </c>
      <c r="Q136" s="281" t="str">
        <f t="shared" si="19"/>
        <v>SI</v>
      </c>
      <c r="R136" s="128">
        <f>'MIPG INSTITUCIONAL'!Q142</f>
        <v>0</v>
      </c>
      <c r="S136" s="129" t="str">
        <f>'MIPG INSTITUCIONAL'!R142</f>
        <v>x</v>
      </c>
      <c r="T136" s="129">
        <f>'MIPG INSTITUCIONAL'!S142</f>
        <v>0</v>
      </c>
      <c r="U136" s="130" t="str">
        <f>'MIPG INSTITUCIONAL'!T142</f>
        <v>x</v>
      </c>
      <c r="V136" s="104" t="str">
        <f t="shared" si="24"/>
        <v>4</v>
      </c>
      <c r="W136" s="104" t="str">
        <f t="shared" si="25"/>
        <v>2</v>
      </c>
      <c r="X136" s="104" t="str">
        <f t="shared" si="26"/>
        <v>4</v>
      </c>
      <c r="Y136" s="104" t="str">
        <f t="shared" si="27"/>
        <v>3</v>
      </c>
      <c r="Z136" s="105">
        <f>IF((IF(Tabla2[[#This Row],[Calculo1 ]]="1",_xlfn.IFS(W136="1",IF((J136/H136)&gt;100%,100%,J136/H136),W136="2",IF((J136/N136)&gt;100%,100%,J136/N136),W136="3","0%",W136="4","0")+Tabla2[[#This Row],[ III TRIM 20217]],_xlfn.IFS(W136="1",IF((J136/H136)&gt;100%,100%,J136/H136),W136="2",IF((J136/N136)&gt;100%,100%,J136/N136),W136="3","0%",W136="4","")))=100%,100%,(IF(Tabla2[[#This Row],[Calculo1 ]]="1",_xlfn.IFS(W136="1",IF((J136/H136)&gt;100%,100%,J136/H136),W136="2",IF((J136/N136)&gt;100%,100%,J136/N136),W136="3","0%",W136="4","0")+Tabla2[[#This Row],[ III TRIM 20217]],_xlfn.IFS(W136="1",IF((J136/H136)&gt;100%,100%,J136/H136),W136="2",IF((J136/N136)&gt;100%,100%,J136/N136),W136="3","0%",W136="4",""))))</f>
        <v>1</v>
      </c>
      <c r="AA136" s="118" t="str">
        <f t="shared" si="20"/>
        <v/>
      </c>
      <c r="AB136" s="119">
        <f>_xlfn.IFNA(INDEX(Hoja1!$C$3:$C$230,MATCH(Tabla2[[#This Row],[Calculo5]],Hoja1!$B$3:$B$230,0)),"")</f>
        <v>1</v>
      </c>
      <c r="AC136" s="119" t="str">
        <f t="shared" si="21"/>
        <v/>
      </c>
      <c r="AD136" s="121" t="str">
        <f t="shared" si="22"/>
        <v>0%</v>
      </c>
      <c r="AE136" s="296">
        <f>IF(IF(F136="","ESPECÍFICAR TIPO DE META",_xlfn.IFNA(_xlfn.IFS(SUM(I136:L136)=0,0%,SUM(I136:L136)&gt;0.001,(_xlfn.IFS(F136="INCREMENTO",SUM(I136:L136)/H136,F136="MANTENIMIENTO",SUM(I136:L136)/(H136*Tabla2[[#This Row],[N.X]])))),"ESPECÍFICAR TIPO DE META"))&gt;1,"100%",IF(F136="","ESPECÍFICAR TIPO DE META",_xlfn.IFNA(_xlfn.IFS(SUM(I136:L136)=0,0%,SUM(I136:L136)&gt;0.001,(_xlfn.IFS(F136="INCREMENTO",SUM(I136:L136)/H136,F136="MANTENIMIENTO",SUM(I136:L136)/(H136*Tabla2[[#This Row],[N.X]])))),"ESPECÍFICAR TIPO DE META")))</f>
        <v>0.5</v>
      </c>
      <c r="AF136" s="299">
        <f>'MIPG INSTITUCIONAL'!N142</f>
        <v>0</v>
      </c>
      <c r="AG136" s="294">
        <f>'MIPG INSTITUCIONAL'!O142</f>
        <v>0</v>
      </c>
      <c r="AH136" s="302" t="str">
        <f>'MIPG INSTITUCIONAL'!P142</f>
        <v>Asesora de Control Interno</v>
      </c>
      <c r="AI136"/>
    </row>
    <row r="137" spans="2:35" ht="68.45" customHeight="1" thickBot="1" x14ac:dyDescent="0.3">
      <c r="B137"/>
      <c r="C137"/>
      <c r="D137" s="154" t="str">
        <f>'MIPG INSTITUCIONAL'!F143</f>
        <v>Realizar el proceso de seguimiento a la estrategia de Comunicación para la toma oportuna de las decisiones, soportadas en evidencias.</v>
      </c>
      <c r="E137" s="109" t="str">
        <f>'MIPG INSTITUCIONAL'!G143</f>
        <v>Informe de estrategia de Comunicación para la toma oportuna de las decisiones con seguimiento realizado.</v>
      </c>
      <c r="F137" s="110" t="s">
        <v>87</v>
      </c>
      <c r="G137" s="243">
        <f t="shared" si="23"/>
        <v>1</v>
      </c>
      <c r="H137" s="261">
        <f>'MIPG INSTITUCIONAL'!H143</f>
        <v>1</v>
      </c>
      <c r="I137" s="120">
        <f>'MIPG INSTITUCIONAL'!I143</f>
        <v>0</v>
      </c>
      <c r="J137" s="267">
        <f>'MIPG INSTITUCIONAL'!J143</f>
        <v>0</v>
      </c>
      <c r="K137" s="267">
        <f>'MIPG INSTITUCIONAL'!K143</f>
        <v>0</v>
      </c>
      <c r="L137" s="268">
        <f>'MIPG INSTITUCIONAL'!L143</f>
        <v>0</v>
      </c>
      <c r="M137" s="113"/>
      <c r="N137" s="114"/>
      <c r="O137" s="114">
        <v>1</v>
      </c>
      <c r="P137" s="347"/>
      <c r="Q137" s="281" t="str">
        <f t="shared" si="19"/>
        <v>SI</v>
      </c>
      <c r="R137" s="128">
        <f>'MIPG INSTITUCIONAL'!Q143</f>
        <v>0</v>
      </c>
      <c r="S137" s="129">
        <f>'MIPG INSTITUCIONAL'!R143</f>
        <v>0</v>
      </c>
      <c r="T137" s="129">
        <f>'MIPG INSTITUCIONAL'!S143</f>
        <v>0</v>
      </c>
      <c r="U137" s="130" t="str">
        <f>'MIPG INSTITUCIONAL'!T143</f>
        <v>x</v>
      </c>
      <c r="V137" s="104" t="str">
        <f t="shared" si="24"/>
        <v>4</v>
      </c>
      <c r="W137" s="104" t="str">
        <f t="shared" si="25"/>
        <v>4</v>
      </c>
      <c r="X137" s="104" t="str">
        <f t="shared" si="26"/>
        <v>3</v>
      </c>
      <c r="Y137" s="104" t="str">
        <f t="shared" si="27"/>
        <v>4</v>
      </c>
      <c r="Z137" s="105" t="str">
        <f>IF((IF(Tabla2[[#This Row],[Calculo1 ]]="1",_xlfn.IFS(W137="1",IF((J137/H137)&gt;100%,100%,J137/H137),W137="2",IF((J137/N137)&gt;100%,100%,J137/N137),W137="3","0%",W137="4","0")+Tabla2[[#This Row],[ III TRIM 20217]],_xlfn.IFS(W137="1",IF((J137/H137)&gt;100%,100%,J137/H137),W137="2",IF((J137/N137)&gt;100%,100%,J137/N137),W137="3","0%",W137="4","")))=100%,100%,(IF(Tabla2[[#This Row],[Calculo1 ]]="1",_xlfn.IFS(W137="1",IF((J137/H137)&gt;100%,100%,J137/H137),W137="2",IF((J137/N137)&gt;100%,100%,J137/N137),W137="3","0%",W137="4","0")+Tabla2[[#This Row],[ III TRIM 20217]],_xlfn.IFS(W137="1",IF((J137/H137)&gt;100%,100%,J137/H137),W137="2",IF((J137/N137)&gt;100%,100%,J137/N137),W137="3","0%",W137="4",""))))</f>
        <v/>
      </c>
      <c r="AA137" s="118" t="str">
        <f t="shared" si="20"/>
        <v/>
      </c>
      <c r="AB137" s="119" t="str">
        <f>_xlfn.IFNA(INDEX(Hoja1!$C$3:$C$230,MATCH(Tabla2[[#This Row],[Calculo5]],Hoja1!$B$3:$B$230,0)),"")</f>
        <v/>
      </c>
      <c r="AC137" s="119" t="str">
        <f t="shared" si="21"/>
        <v>0%</v>
      </c>
      <c r="AD137" s="121" t="str">
        <f t="shared" si="22"/>
        <v/>
      </c>
      <c r="AE137" s="296">
        <f>IF(IF(F137="","ESPECÍFICAR TIPO DE META",_xlfn.IFNA(_xlfn.IFS(SUM(I137:L137)=0,0%,SUM(I137:L137)&gt;0.001,(_xlfn.IFS(F137="INCREMENTO",SUM(I137:L137)/H137,F137="MANTENIMIENTO",SUM(I137:L137)/(H137*Tabla2[[#This Row],[N.X]])))),"ESPECÍFICAR TIPO DE META"))&gt;1,"100%",IF(F137="","ESPECÍFICAR TIPO DE META",_xlfn.IFNA(_xlfn.IFS(SUM(I137:L137)=0,0%,SUM(I137:L137)&gt;0.001,(_xlfn.IFS(F137="INCREMENTO",SUM(I137:L137)/H137,F137="MANTENIMIENTO",SUM(I137:L137)/(H137*Tabla2[[#This Row],[N.X]])))),"ESPECÍFICAR TIPO DE META")))</f>
        <v>0</v>
      </c>
      <c r="AF137" s="299">
        <f>'MIPG INSTITUCIONAL'!N143</f>
        <v>0</v>
      </c>
      <c r="AG137" s="294">
        <f>'MIPG INSTITUCIONAL'!O143</f>
        <v>0</v>
      </c>
      <c r="AH137" s="302" t="str">
        <f>'MIPG INSTITUCIONAL'!P143</f>
        <v>Asesora de Control Interno</v>
      </c>
      <c r="AI137"/>
    </row>
    <row r="138" spans="2:35" ht="68.45" customHeight="1" thickBot="1" x14ac:dyDescent="0.3">
      <c r="B138"/>
      <c r="C138"/>
      <c r="D138" s="154" t="str">
        <f>'MIPG INSTITUCIONAL'!F144</f>
        <v>Realizar el proceso de Seguimiento a las Solicitudes, Peticiones, Quejas, Reclamo o Denuncia, para verificar el cumplimiento de los tiempos de respuesta, la calidad de la información entregada y la satisfacción de los peticionarios.</v>
      </c>
      <c r="E138" s="109" t="str">
        <f>'MIPG INSTITUCIONAL'!G144</f>
        <v xml:space="preserve">Informe de Seguimiento a PQRSD realizado </v>
      </c>
      <c r="F138" s="110" t="s">
        <v>87</v>
      </c>
      <c r="G138" s="243">
        <f t="shared" si="23"/>
        <v>1</v>
      </c>
      <c r="H138" s="261">
        <f>'MIPG INSTITUCIONAL'!H144</f>
        <v>1</v>
      </c>
      <c r="I138" s="120">
        <f>'MIPG INSTITUCIONAL'!I144</f>
        <v>0</v>
      </c>
      <c r="J138" s="267">
        <f>'MIPG INSTITUCIONAL'!J144</f>
        <v>0</v>
      </c>
      <c r="K138" s="267">
        <f>'MIPG INSTITUCIONAL'!K144</f>
        <v>0</v>
      </c>
      <c r="L138" s="268">
        <f>'MIPG INSTITUCIONAL'!L144</f>
        <v>0</v>
      </c>
      <c r="M138" s="113"/>
      <c r="N138" s="114"/>
      <c r="O138" s="114">
        <v>1</v>
      </c>
      <c r="P138" s="283"/>
      <c r="Q138" s="281" t="str">
        <f t="shared" si="19"/>
        <v>SI</v>
      </c>
      <c r="R138" s="128">
        <f>'MIPG INSTITUCIONAL'!Q144</f>
        <v>0</v>
      </c>
      <c r="S138" s="129">
        <f>'MIPG INSTITUCIONAL'!R144</f>
        <v>0</v>
      </c>
      <c r="T138" s="129" t="str">
        <f>'MIPG INSTITUCIONAL'!S144</f>
        <v>x</v>
      </c>
      <c r="U138" s="130">
        <f>'MIPG INSTITUCIONAL'!T144</f>
        <v>0</v>
      </c>
      <c r="V138" s="104" t="str">
        <f t="shared" si="24"/>
        <v>4</v>
      </c>
      <c r="W138" s="104" t="str">
        <f t="shared" si="25"/>
        <v>4</v>
      </c>
      <c r="X138" s="104" t="str">
        <f t="shared" si="26"/>
        <v>3</v>
      </c>
      <c r="Y138" s="104" t="str">
        <f t="shared" si="27"/>
        <v>4</v>
      </c>
      <c r="Z138" s="105" t="str">
        <f>IF((IF(Tabla2[[#This Row],[Calculo1 ]]="1",_xlfn.IFS(W138="1",IF((J138/H138)&gt;100%,100%,J138/H138),W138="2",IF((J138/N138)&gt;100%,100%,J138/N138),W138="3","0%",W138="4","0")+Tabla2[[#This Row],[ III TRIM 20217]],_xlfn.IFS(W138="1",IF((J138/H138)&gt;100%,100%,J138/H138),W138="2",IF((J138/N138)&gt;100%,100%,J138/N138),W138="3","0%",W138="4","")))=100%,100%,(IF(Tabla2[[#This Row],[Calculo1 ]]="1",_xlfn.IFS(W138="1",IF((J138/H138)&gt;100%,100%,J138/H138),W138="2",IF((J138/N138)&gt;100%,100%,J138/N138),W138="3","0%",W138="4","0")+Tabla2[[#This Row],[ III TRIM 20217]],_xlfn.IFS(W138="1",IF((J138/H138)&gt;100%,100%,J138/H138),W138="2",IF((J138/N138)&gt;100%,100%,J138/N138),W138="3","0%",W138="4",""))))</f>
        <v/>
      </c>
      <c r="AA138" s="118" t="str">
        <f t="shared" si="20"/>
        <v/>
      </c>
      <c r="AB138" s="119" t="str">
        <f>_xlfn.IFNA(INDEX(Hoja1!$C$3:$C$230,MATCH(Tabla2[[#This Row],[Calculo5]],Hoja1!$B$3:$B$230,0)),"")</f>
        <v/>
      </c>
      <c r="AC138" s="119" t="str">
        <f t="shared" si="21"/>
        <v>0%</v>
      </c>
      <c r="AD138" s="121" t="str">
        <f t="shared" si="22"/>
        <v/>
      </c>
      <c r="AE138" s="296">
        <f>IF(IF(F138="","ESPECÍFICAR TIPO DE META",_xlfn.IFNA(_xlfn.IFS(SUM(I138:L138)=0,0%,SUM(I138:L138)&gt;0.001,(_xlfn.IFS(F138="INCREMENTO",SUM(I138:L138)/H138,F138="MANTENIMIENTO",SUM(I138:L138)/(H138*Tabla2[[#This Row],[N.X]])))),"ESPECÍFICAR TIPO DE META"))&gt;1,"100%",IF(F138="","ESPECÍFICAR TIPO DE META",_xlfn.IFNA(_xlfn.IFS(SUM(I138:L138)=0,0%,SUM(I138:L138)&gt;0.001,(_xlfn.IFS(F138="INCREMENTO",SUM(I138:L138)/H138,F138="MANTENIMIENTO",SUM(I138:L138)/(H138*Tabla2[[#This Row],[N.X]])))),"ESPECÍFICAR TIPO DE META")))</f>
        <v>0</v>
      </c>
      <c r="AF138" s="299">
        <f>'MIPG INSTITUCIONAL'!N144</f>
        <v>0</v>
      </c>
      <c r="AG138" s="294">
        <f>'MIPG INSTITUCIONAL'!O144</f>
        <v>0</v>
      </c>
      <c r="AH138" s="302" t="str">
        <f>'MIPG INSTITUCIONAL'!P144</f>
        <v>Asesora de Control Interno</v>
      </c>
      <c r="AI138"/>
    </row>
    <row r="139" spans="2:35" ht="68.45" customHeight="1" thickBot="1" x14ac:dyDescent="0.3">
      <c r="B139"/>
      <c r="C139"/>
      <c r="D139" s="154" t="str">
        <f>'MIPG INSTITUCIONAL'!F145</f>
        <v>Realizar de manera oportuna el Seguimiento al proceso de Rendición de Cuentas a los Ciudadanos.</v>
      </c>
      <c r="E139" s="109" t="str">
        <f>'MIPG INSTITUCIONAL'!G145</f>
        <v>Informe de seguimiento Rendición de Cuentas a los Ciudadanos realizado</v>
      </c>
      <c r="F139" s="110" t="s">
        <v>87</v>
      </c>
      <c r="G139" s="243">
        <f t="shared" si="23"/>
        <v>1</v>
      </c>
      <c r="H139" s="261">
        <f>'MIPG INSTITUCIONAL'!H145</f>
        <v>1</v>
      </c>
      <c r="I139" s="120">
        <f>'MIPG INSTITUCIONAL'!I145</f>
        <v>0</v>
      </c>
      <c r="J139" s="267">
        <f>'MIPG INSTITUCIONAL'!J145</f>
        <v>1</v>
      </c>
      <c r="K139" s="267">
        <f>'MIPG INSTITUCIONAL'!K145</f>
        <v>0</v>
      </c>
      <c r="L139" s="268">
        <f>'MIPG INSTITUCIONAL'!L145</f>
        <v>0</v>
      </c>
      <c r="M139" s="113"/>
      <c r="N139" s="346"/>
      <c r="O139" s="114">
        <v>1</v>
      </c>
      <c r="P139" s="283"/>
      <c r="Q139" s="281" t="str">
        <f t="shared" si="19"/>
        <v>SI</v>
      </c>
      <c r="R139" s="128">
        <f>'MIPG INSTITUCIONAL'!Q145</f>
        <v>0</v>
      </c>
      <c r="S139" s="129" t="str">
        <f>'MIPG INSTITUCIONAL'!R145</f>
        <v>x</v>
      </c>
      <c r="T139" s="129">
        <f>'MIPG INSTITUCIONAL'!S145</f>
        <v>0</v>
      </c>
      <c r="U139" s="130">
        <f>'MIPG INSTITUCIONAL'!T145</f>
        <v>0</v>
      </c>
      <c r="V139" s="104" t="str">
        <f t="shared" si="24"/>
        <v>4</v>
      </c>
      <c r="W139" s="104" t="str">
        <f t="shared" si="25"/>
        <v>1</v>
      </c>
      <c r="X139" s="104" t="str">
        <f t="shared" si="26"/>
        <v>3</v>
      </c>
      <c r="Y139" s="104" t="str">
        <f t="shared" si="27"/>
        <v>4</v>
      </c>
      <c r="Z139" s="105">
        <f>IF((IF(Tabla2[[#This Row],[Calculo1 ]]="1",_xlfn.IFS(W139="1",IF((J139/H139)&gt;100%,100%,J139/H139),W139="2",IF((J139/N139)&gt;100%,100%,J139/N139),W139="3","0%",W139="4","0")+Tabla2[[#This Row],[ III TRIM 20217]],_xlfn.IFS(W139="1",IF((J139/H139)&gt;100%,100%,J139/H139),W139="2",IF((J139/N139)&gt;100%,100%,J139/N139),W139="3","0%",W139="4","")))=100%,100%,(IF(Tabla2[[#This Row],[Calculo1 ]]="1",_xlfn.IFS(W139="1",IF((J139/H139)&gt;100%,100%,J139/H139),W139="2",IF((J139/N139)&gt;100%,100%,J139/N139),W139="3","0%",W139="4","0")+Tabla2[[#This Row],[ III TRIM 20217]],_xlfn.IFS(W139="1",IF((J139/H139)&gt;100%,100%,J139/H139),W139="2",IF((J139/N139)&gt;100%,100%,J139/N139),W139="3","0%",W139="4",""))))</f>
        <v>1</v>
      </c>
      <c r="AA139" s="118" t="str">
        <f t="shared" si="20"/>
        <v/>
      </c>
      <c r="AB139" s="119">
        <f>_xlfn.IFNA(INDEX(Hoja1!$C$3:$C$230,MATCH(Tabla2[[#This Row],[Calculo5]],Hoja1!$B$3:$B$230,0)),"")</f>
        <v>1</v>
      </c>
      <c r="AC139" s="119" t="str">
        <f t="shared" si="21"/>
        <v>0%</v>
      </c>
      <c r="AD139" s="121" t="str">
        <f t="shared" si="22"/>
        <v/>
      </c>
      <c r="AE139" s="296">
        <f>IF(IF(F139="","ESPECÍFICAR TIPO DE META",_xlfn.IFNA(_xlfn.IFS(SUM(I139:L139)=0,0%,SUM(I139:L139)&gt;0.001,(_xlfn.IFS(F139="INCREMENTO",SUM(I139:L139)/H139,F139="MANTENIMIENTO",SUM(I139:L139)/(H139*Tabla2[[#This Row],[N.X]])))),"ESPECÍFICAR TIPO DE META"))&gt;1,"100%",IF(F139="","ESPECÍFICAR TIPO DE META",_xlfn.IFNA(_xlfn.IFS(SUM(I139:L139)=0,0%,SUM(I139:L139)&gt;0.001,(_xlfn.IFS(F139="INCREMENTO",SUM(I139:L139)/H139,F139="MANTENIMIENTO",SUM(I139:L139)/(H139*Tabla2[[#This Row],[N.X]])))),"ESPECÍFICAR TIPO DE META")))</f>
        <v>1</v>
      </c>
      <c r="AF139" s="299">
        <f>'MIPG INSTITUCIONAL'!N145</f>
        <v>0</v>
      </c>
      <c r="AG139" s="294">
        <f>'MIPG INSTITUCIONAL'!O145</f>
        <v>0</v>
      </c>
      <c r="AH139" s="302" t="str">
        <f>'MIPG INSTITUCIONAL'!P145</f>
        <v>Asesora de Control Interno</v>
      </c>
      <c r="AI139"/>
    </row>
    <row r="140" spans="2:35" ht="68.45" customHeight="1" thickBot="1" x14ac:dyDescent="0.3">
      <c r="B140"/>
      <c r="C140"/>
      <c r="D140" s="154" t="str">
        <f>'MIPG INSTITUCIONAL'!F146</f>
        <v>Definir indicadores que permitan realizar la medición de la eficiencia y eficacia del sistema de gestión de seguridad y privacidad de la información (MSPI) de la entidad, evidenciando posibles riesgos y emitiendo alertas de control que permitan la mitigación oportuna de dichos riesgos.</v>
      </c>
      <c r="E140" s="109" t="str">
        <f>'MIPG INSTITUCIONAL'!G146</f>
        <v>Tablero de control de indicadores del MSPI elaborado</v>
      </c>
      <c r="F140" s="110" t="s">
        <v>87</v>
      </c>
      <c r="G140" s="243">
        <f t="shared" si="23"/>
        <v>1</v>
      </c>
      <c r="H140" s="261">
        <f>'MIPG INSTITUCIONAL'!H146</f>
        <v>1</v>
      </c>
      <c r="I140" s="120">
        <f>'MIPG INSTITUCIONAL'!I146</f>
        <v>0</v>
      </c>
      <c r="J140" s="267">
        <f>'MIPG INSTITUCIONAL'!J146</f>
        <v>0</v>
      </c>
      <c r="K140" s="267">
        <f>'MIPG INSTITUCIONAL'!K146</f>
        <v>0</v>
      </c>
      <c r="L140" s="268">
        <f>'MIPG INSTITUCIONAL'!L146</f>
        <v>0</v>
      </c>
      <c r="M140" s="113"/>
      <c r="N140" s="114"/>
      <c r="O140" s="114">
        <v>1</v>
      </c>
      <c r="P140" s="283"/>
      <c r="Q140" s="281" t="str">
        <f t="shared" si="19"/>
        <v>SI</v>
      </c>
      <c r="R140" s="128">
        <f>'MIPG INSTITUCIONAL'!Q146</f>
        <v>0</v>
      </c>
      <c r="S140" s="129">
        <f>'MIPG INSTITUCIONAL'!R146</f>
        <v>0</v>
      </c>
      <c r="T140" s="129" t="str">
        <f>'MIPG INSTITUCIONAL'!S146</f>
        <v>x</v>
      </c>
      <c r="U140" s="130">
        <f>'MIPG INSTITUCIONAL'!T146</f>
        <v>0</v>
      </c>
      <c r="V140" s="104" t="str">
        <f t="shared" si="24"/>
        <v>4</v>
      </c>
      <c r="W140" s="104" t="str">
        <f t="shared" si="25"/>
        <v>4</v>
      </c>
      <c r="X140" s="104" t="str">
        <f t="shared" si="26"/>
        <v>3</v>
      </c>
      <c r="Y140" s="104" t="str">
        <f t="shared" si="27"/>
        <v>4</v>
      </c>
      <c r="Z140" s="105" t="str">
        <f>IF((IF(Tabla2[[#This Row],[Calculo1 ]]="1",_xlfn.IFS(W140="1",IF((J140/H140)&gt;100%,100%,J140/H140),W140="2",IF((J140/N140)&gt;100%,100%,J140/N140),W140="3","0%",W140="4","0")+Tabla2[[#This Row],[ III TRIM 20217]],_xlfn.IFS(W140="1",IF((J140/H140)&gt;100%,100%,J140/H140),W140="2",IF((J140/N140)&gt;100%,100%,J140/N140),W140="3","0%",W140="4","")))=100%,100%,(IF(Tabla2[[#This Row],[Calculo1 ]]="1",_xlfn.IFS(W140="1",IF((J140/H140)&gt;100%,100%,J140/H140),W140="2",IF((J140/N140)&gt;100%,100%,J140/N140),W140="3","0%",W140="4","0")+Tabla2[[#This Row],[ III TRIM 20217]],_xlfn.IFS(W140="1",IF((J140/H140)&gt;100%,100%,J140/H140),W140="2",IF((J140/N140)&gt;100%,100%,J140/N140),W140="3","0%",W140="4",""))))</f>
        <v/>
      </c>
      <c r="AA140" s="118" t="str">
        <f t="shared" si="20"/>
        <v/>
      </c>
      <c r="AB140" s="119" t="str">
        <f>_xlfn.IFNA(INDEX(Hoja1!$C$3:$C$230,MATCH(Tabla2[[#This Row],[Calculo5]],Hoja1!$B$3:$B$230,0)),"")</f>
        <v/>
      </c>
      <c r="AC140" s="119" t="str">
        <f t="shared" si="21"/>
        <v>0%</v>
      </c>
      <c r="AD140" s="121" t="str">
        <f t="shared" si="22"/>
        <v/>
      </c>
      <c r="AE140" s="296">
        <f>IF(IF(F140="","ESPECÍFICAR TIPO DE META",_xlfn.IFNA(_xlfn.IFS(SUM(I140:L140)=0,0%,SUM(I140:L140)&gt;0.001,(_xlfn.IFS(F140="INCREMENTO",SUM(I140:L140)/H140,F140="MANTENIMIENTO",SUM(I140:L140)/(H140*Tabla2[[#This Row],[N.X]])))),"ESPECÍFICAR TIPO DE META"))&gt;1,"100%",IF(F140="","ESPECÍFICAR TIPO DE META",_xlfn.IFNA(_xlfn.IFS(SUM(I140:L140)=0,0%,SUM(I140:L140)&gt;0.001,(_xlfn.IFS(F140="INCREMENTO",SUM(I140:L140)/H140,F140="MANTENIMIENTO",SUM(I140:L140)/(H140*Tabla2[[#This Row],[N.X]])))),"ESPECÍFICAR TIPO DE META")))</f>
        <v>0</v>
      </c>
      <c r="AF140" s="299">
        <f>'MIPG INSTITUCIONAL'!N146</f>
        <v>0</v>
      </c>
      <c r="AG140" s="294">
        <f>'MIPG INSTITUCIONAL'!O146</f>
        <v>0</v>
      </c>
      <c r="AH140" s="302" t="str">
        <f>'MIPG INSTITUCIONAL'!P146</f>
        <v>Jefe Oficina Asesora de Sistemas 
Calidad</v>
      </c>
      <c r="AI140"/>
    </row>
    <row r="141" spans="2:35" ht="95.25" thickBot="1" x14ac:dyDescent="0.3">
      <c r="B141" s="108"/>
      <c r="C141" s="239"/>
      <c r="D141" s="154" t="str">
        <f>'MIPG INSTITUCIONAL'!F147</f>
        <v>Realizar Auditoría a la Oficina de Talento Humano para verificar la implementación de las acciones mejora con base en los resultados de medición del clima laboral, y realizar la documentación de estado del proceso</v>
      </c>
      <c r="E141" s="109" t="str">
        <f>'MIPG INSTITUCIONAL'!G147</f>
        <v xml:space="preserve">Informe de auditoría </v>
      </c>
      <c r="F141" s="110" t="s">
        <v>87</v>
      </c>
      <c r="G141" s="243">
        <f t="shared" si="23"/>
        <v>1</v>
      </c>
      <c r="H141" s="261">
        <f>'MIPG INSTITUCIONAL'!H147</f>
        <v>1</v>
      </c>
      <c r="I141" s="120">
        <f>'MIPG INSTITUCIONAL'!I147</f>
        <v>0</v>
      </c>
      <c r="J141" s="267">
        <f>'MIPG INSTITUCIONAL'!J147</f>
        <v>0</v>
      </c>
      <c r="K141" s="267">
        <f>'MIPG INSTITUCIONAL'!K147</f>
        <v>0</v>
      </c>
      <c r="L141" s="268">
        <f>'MIPG INSTITUCIONAL'!L147</f>
        <v>0</v>
      </c>
      <c r="M141" s="113"/>
      <c r="N141" s="114"/>
      <c r="O141" s="114">
        <v>1</v>
      </c>
      <c r="P141" s="283"/>
      <c r="Q141" s="281" t="str">
        <f t="shared" si="19"/>
        <v>SI</v>
      </c>
      <c r="R141" s="128">
        <f>'MIPG INSTITUCIONAL'!Q147</f>
        <v>0</v>
      </c>
      <c r="S141" s="129">
        <f>'MIPG INSTITUCIONAL'!R147</f>
        <v>0</v>
      </c>
      <c r="T141" s="129" t="str">
        <f>'MIPG INSTITUCIONAL'!S147</f>
        <v>x</v>
      </c>
      <c r="U141" s="130">
        <f>'MIPG INSTITUCIONAL'!T147</f>
        <v>0</v>
      </c>
      <c r="V141" s="104" t="str">
        <f t="shared" si="24"/>
        <v>4</v>
      </c>
      <c r="W141" s="104" t="str">
        <f t="shared" si="25"/>
        <v>4</v>
      </c>
      <c r="X141" s="104" t="str">
        <f t="shared" si="26"/>
        <v>3</v>
      </c>
      <c r="Y141" s="104" t="str">
        <f t="shared" si="27"/>
        <v>4</v>
      </c>
      <c r="Z141" s="105" t="str">
        <f>IF((IF(Tabla2[[#This Row],[Calculo1 ]]="1",_xlfn.IFS(W141="1",IF((J141/H141)&gt;100%,100%,J141/H141),W141="2",IF((J141/N141)&gt;100%,100%,J141/N141),W141="3","0%",W141="4","0")+Tabla2[[#This Row],[ III TRIM 20217]],_xlfn.IFS(W141="1",IF((J141/H141)&gt;100%,100%,J141/H141),W141="2",IF((J141/N141)&gt;100%,100%,J141/N141),W141="3","0%",W141="4","")))=100%,100%,(IF(Tabla2[[#This Row],[Calculo1 ]]="1",_xlfn.IFS(W141="1",IF((J141/H141)&gt;100%,100%,J141/H141),W141="2",IF((J141/N141)&gt;100%,100%,J141/N141),W141="3","0%",W141="4","0")+Tabla2[[#This Row],[ III TRIM 20217]],_xlfn.IFS(W141="1",IF((J141/H141)&gt;100%,100%,J141/H141),W141="2",IF((J141/N141)&gt;100%,100%,J141/N141),W141="3","0%",W141="4",""))))</f>
        <v/>
      </c>
      <c r="AA141" s="118" t="str">
        <f t="shared" si="20"/>
        <v/>
      </c>
      <c r="AB141" s="119" t="str">
        <f>_xlfn.IFNA(INDEX(Hoja1!$C$3:$C$230,MATCH(Tabla2[[#This Row],[Calculo5]],Hoja1!$B$3:$B$230,0)),"")</f>
        <v/>
      </c>
      <c r="AC141" s="119" t="str">
        <f t="shared" si="21"/>
        <v>0%</v>
      </c>
      <c r="AD141" s="121" t="str">
        <f t="shared" si="22"/>
        <v/>
      </c>
      <c r="AE141" s="296">
        <f>IF(IF(F141="","ESPECÍFICAR TIPO DE META",_xlfn.IFNA(_xlfn.IFS(SUM(I141:L141)=0,0%,SUM(I141:L141)&gt;0.001,(_xlfn.IFS(F141="INCREMENTO",SUM(I141:L141)/H141,F141="MANTENIMIENTO",SUM(I141:L141)/(H141*Tabla2[[#This Row],[N.X]])))),"ESPECÍFICAR TIPO DE META"))&gt;1,"100%",IF(F141="","ESPECÍFICAR TIPO DE META",_xlfn.IFNA(_xlfn.IFS(SUM(I141:L141)=0,0%,SUM(I141:L141)&gt;0.001,(_xlfn.IFS(F141="INCREMENTO",SUM(I141:L141)/H141,F141="MANTENIMIENTO",SUM(I141:L141)/(H141*Tabla2[[#This Row],[N.X]])))),"ESPECÍFICAR TIPO DE META")))</f>
        <v>0</v>
      </c>
      <c r="AF141" s="299">
        <f>'MIPG INSTITUCIONAL'!N147</f>
        <v>0</v>
      </c>
      <c r="AG141" s="294">
        <f>'MIPG INSTITUCIONAL'!O147</f>
        <v>0</v>
      </c>
      <c r="AH141" s="302" t="str">
        <f>'MIPG INSTITUCIONAL'!P147</f>
        <v>Asesora de Control Interno</v>
      </c>
      <c r="AI141" s="88" t="str">
        <f>'MIPG INSTITUCIONAL'!P147</f>
        <v>Asesora de Control Interno</v>
      </c>
    </row>
    <row r="142" spans="2:35" ht="180.75" thickBot="1" x14ac:dyDescent="0.3">
      <c r="B142" s="108"/>
      <c r="C142" s="239"/>
      <c r="D142" s="154" t="str">
        <f>'MIPG INSTITUCIONAL'!F148</f>
        <v>Realizar seguimiento a la presentación de la Declaración de Bienes y Rentas y Conflicto de Intereses tanto de los servidores y contratistas, así como Implementar canales de consulta y orientación para el manejo de conflictos de interés articulado con acciones preventivas de control de estos.</v>
      </c>
      <c r="E142" s="109" t="str">
        <f>'MIPG INSTITUCIONAL'!G148</f>
        <v>Informe de Seguimiento a la presentación de la Declaración de Bienes y Rentas y Conflicto de Intereses tanto de los servidores y contratistas realizado.</v>
      </c>
      <c r="F142" s="110" t="s">
        <v>87</v>
      </c>
      <c r="G142" s="243">
        <f t="shared" ref="G142:G144" si="28">COUNTIF(R142:U142,"x")</f>
        <v>1</v>
      </c>
      <c r="H142" s="261">
        <f>'MIPG INSTITUCIONAL'!H148</f>
        <v>1</v>
      </c>
      <c r="I142" s="120">
        <f>'MIPG INSTITUCIONAL'!I148</f>
        <v>0</v>
      </c>
      <c r="J142" s="267">
        <f>'MIPG INSTITUCIONAL'!J148</f>
        <v>0</v>
      </c>
      <c r="K142" s="267">
        <f>'MIPG INSTITUCIONAL'!K148</f>
        <v>0</v>
      </c>
      <c r="L142" s="268">
        <f>'MIPG INSTITUCIONAL'!L148</f>
        <v>0</v>
      </c>
      <c r="M142" s="113"/>
      <c r="N142" s="114"/>
      <c r="O142" s="114">
        <v>1</v>
      </c>
      <c r="P142" s="283"/>
      <c r="Q142" s="281" t="str">
        <f t="shared" si="19"/>
        <v>SI</v>
      </c>
      <c r="R142" s="128">
        <f>'MIPG INSTITUCIONAL'!Q148</f>
        <v>0</v>
      </c>
      <c r="S142" s="129">
        <f>'MIPG INSTITUCIONAL'!R148</f>
        <v>0</v>
      </c>
      <c r="T142" s="129" t="str">
        <f>'MIPG INSTITUCIONAL'!S148</f>
        <v>x</v>
      </c>
      <c r="U142" s="130">
        <f>'MIPG INSTITUCIONAL'!T148</f>
        <v>0</v>
      </c>
      <c r="V142" s="104" t="str">
        <f t="shared" si="24"/>
        <v>4</v>
      </c>
      <c r="W142" s="104" t="str">
        <f t="shared" si="25"/>
        <v>4</v>
      </c>
      <c r="X142" s="104" t="str">
        <f t="shared" si="26"/>
        <v>3</v>
      </c>
      <c r="Y142" s="104" t="str">
        <f t="shared" si="27"/>
        <v>4</v>
      </c>
      <c r="Z142" s="105" t="str">
        <f>IF((IF(Tabla2[[#This Row],[Calculo1 ]]="1",_xlfn.IFS(W142="1",IF((J142/H142)&gt;100%,100%,J142/H142),W142="2",IF((J142/N142)&gt;100%,100%,J142/N142),W142="3","0%",W142="4","0")+Tabla2[[#This Row],[ III TRIM 20217]],_xlfn.IFS(W142="1",IF((J142/H142)&gt;100%,100%,J142/H142),W142="2",IF((J142/N142)&gt;100%,100%,J142/N142),W142="3","0%",W142="4","")))=100%,100%,(IF(Tabla2[[#This Row],[Calculo1 ]]="1",_xlfn.IFS(W142="1",IF((J142/H142)&gt;100%,100%,J142/H142),W142="2",IF((J142/N142)&gt;100%,100%,J142/N142),W142="3","0%",W142="4","0")+Tabla2[[#This Row],[ III TRIM 20217]],_xlfn.IFS(W142="1",IF((J142/H142)&gt;100%,100%,J142/H142),W142="2",IF((J142/N142)&gt;100%,100%,J142/N142),W142="3","0%",W142="4",""))))</f>
        <v/>
      </c>
      <c r="AA142" s="118" t="str">
        <f t="shared" si="20"/>
        <v/>
      </c>
      <c r="AB142" s="119" t="str">
        <f>_xlfn.IFNA(INDEX(Hoja1!$C$3:$C$230,MATCH(Tabla2[[#This Row],[Calculo5]],Hoja1!$B$3:$B$230,0)),"")</f>
        <v/>
      </c>
      <c r="AC142" s="119" t="str">
        <f t="shared" si="21"/>
        <v>0%</v>
      </c>
      <c r="AD142" s="121" t="str">
        <f t="shared" si="22"/>
        <v/>
      </c>
      <c r="AE142" s="296">
        <f>IF(IF(F142="","ESPECÍFICAR TIPO DE META",_xlfn.IFNA(_xlfn.IFS(SUM(I142:L142)=0,0%,SUM(I142:L142)&gt;0.001,(_xlfn.IFS(F142="INCREMENTO",SUM(I142:L142)/H142,F142="MANTENIMIENTO",SUM(I142:L142)/(H142*Tabla2[[#This Row],[N.X]])))),"ESPECÍFICAR TIPO DE META"))&gt;1,"100%",IF(F142="","ESPECÍFICAR TIPO DE META",_xlfn.IFNA(_xlfn.IFS(SUM(I142:L142)=0,0%,SUM(I142:L142)&gt;0.001,(_xlfn.IFS(F142="INCREMENTO",SUM(I142:L142)/H142,F142="MANTENIMIENTO",SUM(I142:L142)/(H142*Tabla2[[#This Row],[N.X]])))),"ESPECÍFICAR TIPO DE META")))</f>
        <v>0</v>
      </c>
      <c r="AF142" s="299">
        <f>'MIPG INSTITUCIONAL'!N148</f>
        <v>0</v>
      </c>
      <c r="AG142" s="294">
        <f>'MIPG INSTITUCIONAL'!O148</f>
        <v>0</v>
      </c>
      <c r="AH142" s="302" t="str">
        <f>'MIPG INSTITUCIONAL'!P148</f>
        <v>Asesora de Control Interno</v>
      </c>
      <c r="AI142" s="88" t="str">
        <f>'MIPG INSTITUCIONAL'!P148</f>
        <v>Asesora de Control Interno</v>
      </c>
    </row>
    <row r="143" spans="2:35" ht="95.25" thickBot="1" x14ac:dyDescent="0.3">
      <c r="B143" s="108"/>
      <c r="C143" s="239"/>
      <c r="D143" s="154" t="str">
        <f>'MIPG INSTITUCIONAL'!F149</f>
        <v>Realizar proceso de control e informes de seguimiento, para dar uso a la información que consolida la entidad de los informes de peticiones, quejas, reclamos, solicitudes y denuncias (PQRSD) para evaluar y mejorar el servicio al ciudadano de la entidad.</v>
      </c>
      <c r="E143" s="109" t="str">
        <f>'MIPG INSTITUCIONAL'!G149</f>
        <v>Informe de seguimiento y recomendaciones a PQRSD realizado</v>
      </c>
      <c r="F143" s="110" t="s">
        <v>87</v>
      </c>
      <c r="G143" s="243">
        <f t="shared" si="28"/>
        <v>2</v>
      </c>
      <c r="H143" s="261">
        <f>'MIPG INSTITUCIONAL'!H149</f>
        <v>2</v>
      </c>
      <c r="I143" s="120">
        <f>'MIPG INSTITUCIONAL'!I149</f>
        <v>1</v>
      </c>
      <c r="J143" s="267">
        <f>'MIPG INSTITUCIONAL'!J149</f>
        <v>0</v>
      </c>
      <c r="K143" s="267">
        <f>'MIPG INSTITUCIONAL'!K149</f>
        <v>0</v>
      </c>
      <c r="L143" s="268">
        <f>'MIPG INSTITUCIONAL'!L149</f>
        <v>0</v>
      </c>
      <c r="M143" s="349"/>
      <c r="N143" s="114">
        <v>1</v>
      </c>
      <c r="O143" s="346"/>
      <c r="P143" s="283">
        <v>1</v>
      </c>
      <c r="Q143" s="281" t="str">
        <f t="shared" si="19"/>
        <v>SI</v>
      </c>
      <c r="R143" s="128" t="str">
        <f>'MIPG INSTITUCIONAL'!Q149</f>
        <v>x</v>
      </c>
      <c r="S143" s="129">
        <f>'MIPG INSTITUCIONAL'!R149</f>
        <v>0</v>
      </c>
      <c r="T143" s="129" t="str">
        <f>'MIPG INSTITUCIONAL'!S149</f>
        <v>x</v>
      </c>
      <c r="U143" s="130">
        <f>'MIPG INSTITUCIONAL'!T149</f>
        <v>0</v>
      </c>
      <c r="V143" s="104" t="str">
        <f t="shared" si="24"/>
        <v>1</v>
      </c>
      <c r="W143" s="104" t="str">
        <f t="shared" si="25"/>
        <v>3</v>
      </c>
      <c r="X143" s="104" t="str">
        <f t="shared" si="26"/>
        <v>4</v>
      </c>
      <c r="Y143" s="104" t="str">
        <f t="shared" si="27"/>
        <v>3</v>
      </c>
      <c r="Z143" s="105">
        <f>IF((IF(Tabla2[[#This Row],[Calculo1 ]]="1",_xlfn.IFS(W143="1",IF((J143/H143)&gt;100%,100%,J143/H143),W143="2",IF((J143/N143)&gt;100%,100%,J143/N143),W143="3","0%",W143="4","0")+Tabla2[[#This Row],[ III TRIM 20217]],_xlfn.IFS(W143="1",IF((J143/H143)&gt;100%,100%,J143/H143),W143="2",IF((J143/N143)&gt;100%,100%,J143/N143),W143="3","0%",W143="4","")))=100%,100%,(IF(Tabla2[[#This Row],[Calculo1 ]]="1",_xlfn.IFS(W143="1",IF((J143/H143)&gt;100%,100%,J143/H143),W143="2",IF((J143/N143)&gt;100%,100%,J143/N143),W143="3","0%",W143="4","0")+Tabla2[[#This Row],[ III TRIM 20217]],_xlfn.IFS(W143="1",IF((J143/H143)&gt;100%,100%,J143/H143),W143="2",IF((J143/N143)&gt;100%,100%,J143/N143),W143="3","0%",W143="4",""))))</f>
        <v>0.5</v>
      </c>
      <c r="AA143" s="118">
        <f t="shared" si="20"/>
        <v>0.5</v>
      </c>
      <c r="AB143" s="119">
        <f>_xlfn.IFNA(INDEX(Hoja1!$C$3:$C$230,MATCH(Tabla2[[#This Row],[Calculo5]],Hoja1!$B$3:$B$230,0)),"")</f>
        <v>0.5</v>
      </c>
      <c r="AC143" s="119" t="str">
        <f t="shared" si="21"/>
        <v/>
      </c>
      <c r="AD143" s="121" t="str">
        <f t="shared" si="22"/>
        <v>0%</v>
      </c>
      <c r="AE143" s="296">
        <f>IF(IF(F143="","ESPECÍFICAR TIPO DE META",_xlfn.IFNA(_xlfn.IFS(SUM(I143:L143)=0,0%,SUM(I143:L143)&gt;0.001,(_xlfn.IFS(F143="INCREMENTO",SUM(I143:L143)/H143,F143="MANTENIMIENTO",SUM(I143:L143)/(H143*Tabla2[[#This Row],[N.X]])))),"ESPECÍFICAR TIPO DE META"))&gt;1,"100%",IF(F143="","ESPECÍFICAR TIPO DE META",_xlfn.IFNA(_xlfn.IFS(SUM(I143:L143)=0,0%,SUM(I143:L143)&gt;0.001,(_xlfn.IFS(F143="INCREMENTO",SUM(I143:L143)/H143,F143="MANTENIMIENTO",SUM(I143:L143)/(H143*Tabla2[[#This Row],[N.X]])))),"ESPECÍFICAR TIPO DE META")))</f>
        <v>0.5</v>
      </c>
      <c r="AF143" s="299">
        <f>'MIPG INSTITUCIONAL'!N149</f>
        <v>0</v>
      </c>
      <c r="AG143" s="294">
        <f>'MIPG INSTITUCIONAL'!O149</f>
        <v>0</v>
      </c>
      <c r="AH143" s="302" t="str">
        <f>'MIPG INSTITUCIONAL'!P149</f>
        <v>Asesora de Control Interno</v>
      </c>
      <c r="AI143" s="88" t="str">
        <f>'MIPG INSTITUCIONAL'!P149</f>
        <v>Asesora de Control Interno</v>
      </c>
    </row>
    <row r="144" spans="2:35" ht="95.25" thickBot="1" x14ac:dyDescent="0.3">
      <c r="B144" s="108"/>
      <c r="C144" s="239"/>
      <c r="D144" s="155" t="str">
        <f>'MIPG INSTITUCIONAL'!F150</f>
        <v xml:space="preserve">Realizar recomendaciones a las diferentes dependencias acerca de los riesgos presentes en la entidad y que son evidenciados en el seguimiento del mapa de riesgos y socializados en los diferentes comités.  </v>
      </c>
      <c r="E144" s="127" t="str">
        <f>'MIPG INSTITUCIONAL'!G150</f>
        <v>Informes de recomendaciones acerca de los riesgos presentes en la entidad realizado.</v>
      </c>
      <c r="F144" s="149" t="s">
        <v>87</v>
      </c>
      <c r="G144" s="262">
        <f t="shared" si="28"/>
        <v>1</v>
      </c>
      <c r="H144" s="263">
        <f>'MIPG INSTITUCIONAL'!H150</f>
        <v>1</v>
      </c>
      <c r="I144" s="150">
        <f>'MIPG INSTITUCIONAL'!I150</f>
        <v>0</v>
      </c>
      <c r="J144" s="277">
        <f>'MIPG INSTITUCIONAL'!J150</f>
        <v>0</v>
      </c>
      <c r="K144" s="277">
        <f>'MIPG INSTITUCIONAL'!K150</f>
        <v>0</v>
      </c>
      <c r="L144" s="278">
        <f>'MIPG INSTITUCIONAL'!L150</f>
        <v>0</v>
      </c>
      <c r="M144" s="151"/>
      <c r="N144" s="152"/>
      <c r="O144" s="152">
        <v>1</v>
      </c>
      <c r="P144" s="289"/>
      <c r="Q144" s="281" t="str">
        <f t="shared" si="19"/>
        <v>SI</v>
      </c>
      <c r="R144" s="128">
        <f>'MIPG INSTITUCIONAL'!Q150</f>
        <v>0</v>
      </c>
      <c r="S144" s="129">
        <f>'MIPG INSTITUCIONAL'!R150</f>
        <v>0</v>
      </c>
      <c r="T144" s="129" t="str">
        <f>'MIPG INSTITUCIONAL'!S150</f>
        <v>x</v>
      </c>
      <c r="U144" s="130">
        <f>'MIPG INSTITUCIONAL'!T150</f>
        <v>0</v>
      </c>
      <c r="V144" s="104" t="str">
        <f t="shared" si="24"/>
        <v>4</v>
      </c>
      <c r="W144" s="104" t="str">
        <f t="shared" si="25"/>
        <v>4</v>
      </c>
      <c r="X144" s="104" t="str">
        <f t="shared" si="26"/>
        <v>3</v>
      </c>
      <c r="Y144" s="104" t="str">
        <f t="shared" si="27"/>
        <v>4</v>
      </c>
      <c r="Z144" s="105" t="str">
        <f>IF((IF(Tabla2[[#This Row],[Calculo1 ]]="1",_xlfn.IFS(W144="1",IF((J144/H144)&gt;100%,100%,J144/H144),W144="2",IF((J144/N144)&gt;100%,100%,J144/N144),W144="3","0%",W144="4","0")+Tabla2[[#This Row],[ III TRIM 20217]],_xlfn.IFS(W144="1",IF((J144/H144)&gt;100%,100%,J144/H144),W144="2",IF((J144/N144)&gt;100%,100%,J144/N144),W144="3","0%",W144="4","")))=100%,100%,(IF(Tabla2[[#This Row],[Calculo1 ]]="1",_xlfn.IFS(W144="1",IF((J144/H144)&gt;100%,100%,J144/H144),W144="2",IF((J144/N144)&gt;100%,100%,J144/N144),W144="3","0%",W144="4","0")+Tabla2[[#This Row],[ III TRIM 20217]],_xlfn.IFS(W144="1",IF((J144/H144)&gt;100%,100%,J144/H144),W144="2",IF((J144/N144)&gt;100%,100%,J144/N144),W144="3","0%",W144="4",""))))</f>
        <v/>
      </c>
      <c r="AA144" s="131" t="str">
        <f t="shared" si="20"/>
        <v/>
      </c>
      <c r="AB144" s="132" t="str">
        <f>_xlfn.IFNA(INDEX(Hoja1!$C$3:$C$230,MATCH(Tabla2[[#This Row],[Calculo5]],Hoja1!$B$3:$B$230,0)),"")</f>
        <v/>
      </c>
      <c r="AC144" s="132" t="str">
        <f t="shared" si="21"/>
        <v>0%</v>
      </c>
      <c r="AD144" s="291" t="str">
        <f t="shared" si="22"/>
        <v/>
      </c>
      <c r="AE144" s="297">
        <f>IF(IF(F144="","ESPECÍFICAR TIPO DE META",_xlfn.IFNA(_xlfn.IFS(SUM(I144:L144)=0,0%,SUM(I144:L144)&gt;0.001,(_xlfn.IFS(F144="INCREMENTO",SUM(I144:L144)/H144,F144="MANTENIMIENTO",SUM(I144:L144)/(H144*Tabla2[[#This Row],[N.X]])))),"ESPECÍFICAR TIPO DE META"))&gt;1,"100%",IF(F144="","ESPECÍFICAR TIPO DE META",_xlfn.IFNA(_xlfn.IFS(SUM(I144:L144)=0,0%,SUM(I144:L144)&gt;0.001,(_xlfn.IFS(F144="INCREMENTO",SUM(I144:L144)/H144,F144="MANTENIMIENTO",SUM(I144:L144)/(H144*Tabla2[[#This Row],[N.X]])))),"ESPECÍFICAR TIPO DE META")))</f>
        <v>0</v>
      </c>
      <c r="AF144" s="300">
        <f>'MIPG INSTITUCIONAL'!N150</f>
        <v>0</v>
      </c>
      <c r="AG144" s="294">
        <f>'MIPG INSTITUCIONAL'!O150</f>
        <v>0</v>
      </c>
      <c r="AH144" s="303" t="str">
        <f>'MIPG INSTITUCIONAL'!P150</f>
        <v>Asesora de Control Interno</v>
      </c>
      <c r="AI144" s="88" t="str">
        <f>'MIPG INSTITUCIONAL'!P150</f>
        <v>Asesora de Control Interno</v>
      </c>
    </row>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spans="2:35" x14ac:dyDescent="0.25">
      <c r="B161"/>
      <c r="C161"/>
      <c r="D161"/>
      <c r="E161"/>
      <c r="R161"/>
      <c r="S161"/>
      <c r="T161"/>
      <c r="U161"/>
      <c r="V161"/>
      <c r="W161"/>
      <c r="X161"/>
      <c r="Y161"/>
      <c r="Z161"/>
      <c r="AF161"/>
      <c r="AG161"/>
      <c r="AH161"/>
      <c r="AI161"/>
    </row>
    <row r="162" spans="2:35" x14ac:dyDescent="0.25">
      <c r="B162"/>
      <c r="C162"/>
      <c r="D162"/>
      <c r="E162"/>
      <c r="R162"/>
      <c r="S162"/>
      <c r="T162"/>
      <c r="U162"/>
      <c r="V162"/>
      <c r="W162"/>
      <c r="X162"/>
      <c r="Y162"/>
      <c r="Z162"/>
      <c r="AF162"/>
      <c r="AG162"/>
      <c r="AH162"/>
      <c r="AI162"/>
    </row>
    <row r="163" spans="2:35" x14ac:dyDescent="0.25">
      <c r="B163"/>
      <c r="C163"/>
      <c r="D163"/>
      <c r="E163"/>
      <c r="R163"/>
      <c r="S163"/>
      <c r="T163"/>
      <c r="U163"/>
      <c r="V163"/>
      <c r="W163"/>
      <c r="X163"/>
      <c r="Y163"/>
      <c r="Z163"/>
      <c r="AF163"/>
      <c r="AG163"/>
      <c r="AH163"/>
      <c r="AI163"/>
    </row>
    <row r="164" spans="2:35" x14ac:dyDescent="0.25">
      <c r="B164"/>
      <c r="C164"/>
      <c r="D164"/>
      <c r="E164"/>
      <c r="R164"/>
      <c r="S164"/>
      <c r="T164"/>
      <c r="U164"/>
      <c r="V164"/>
      <c r="W164"/>
      <c r="X164"/>
      <c r="Y164"/>
      <c r="Z164"/>
      <c r="AF164"/>
      <c r="AG164"/>
      <c r="AH164"/>
      <c r="AI164"/>
    </row>
    <row r="165" spans="2:35" x14ac:dyDescent="0.25">
      <c r="B165"/>
      <c r="C165"/>
      <c r="D165"/>
      <c r="E165"/>
      <c r="R165"/>
      <c r="S165"/>
      <c r="T165"/>
      <c r="U165"/>
      <c r="V165"/>
      <c r="W165"/>
      <c r="X165"/>
      <c r="Y165"/>
      <c r="Z165"/>
      <c r="AF165"/>
      <c r="AG165"/>
      <c r="AH165"/>
      <c r="AI165"/>
    </row>
    <row r="166" spans="2:35" x14ac:dyDescent="0.25">
      <c r="B166"/>
      <c r="C166"/>
      <c r="D166"/>
      <c r="E166"/>
      <c r="R166"/>
      <c r="S166"/>
      <c r="T166"/>
      <c r="U166"/>
      <c r="V166"/>
      <c r="W166"/>
      <c r="X166"/>
      <c r="Y166"/>
      <c r="Z166"/>
      <c r="AF166"/>
      <c r="AG166"/>
      <c r="AH166"/>
      <c r="AI166"/>
    </row>
    <row r="167" spans="2:35" x14ac:dyDescent="0.25">
      <c r="B167"/>
      <c r="C167"/>
      <c r="D167"/>
      <c r="E167"/>
      <c r="R167"/>
      <c r="S167"/>
      <c r="T167"/>
      <c r="U167"/>
      <c r="V167"/>
      <c r="W167"/>
      <c r="X167"/>
      <c r="Y167"/>
      <c r="Z167"/>
      <c r="AF167"/>
      <c r="AG167"/>
      <c r="AH167"/>
      <c r="AI167"/>
    </row>
    <row r="168" spans="2:35" x14ac:dyDescent="0.25">
      <c r="D168" s="133"/>
      <c r="E168" s="133"/>
    </row>
    <row r="169" spans="2:35" x14ac:dyDescent="0.25">
      <c r="D169" s="133"/>
      <c r="E169" s="133"/>
    </row>
    <row r="170" spans="2:35" x14ac:dyDescent="0.25">
      <c r="D170" s="133"/>
      <c r="E170" s="133"/>
    </row>
    <row r="171" spans="2:35" x14ac:dyDescent="0.25">
      <c r="D171" s="133"/>
      <c r="E171" s="133"/>
    </row>
    <row r="172" spans="2:35" x14ac:dyDescent="0.25">
      <c r="D172" s="133"/>
      <c r="E172" s="133"/>
    </row>
    <row r="173" spans="2:35" x14ac:dyDescent="0.25">
      <c r="D173" s="133"/>
      <c r="E173" s="133"/>
    </row>
    <row r="174" spans="2:35" x14ac:dyDescent="0.25">
      <c r="D174" s="133"/>
      <c r="E174" s="133"/>
    </row>
    <row r="175" spans="2:35" x14ac:dyDescent="0.25">
      <c r="D175" s="133"/>
      <c r="E175" s="133"/>
    </row>
    <row r="176" spans="2:35" x14ac:dyDescent="0.25">
      <c r="D176" s="133"/>
      <c r="E176" s="133"/>
    </row>
    <row r="177" spans="4:5" x14ac:dyDescent="0.25">
      <c r="D177" s="133"/>
      <c r="E177" s="133"/>
    </row>
    <row r="178" spans="4:5" x14ac:dyDescent="0.25">
      <c r="D178" s="133"/>
      <c r="E178" s="133"/>
    </row>
    <row r="179" spans="4:5" x14ac:dyDescent="0.25">
      <c r="D179" s="133"/>
      <c r="E179" s="133"/>
    </row>
    <row r="180" spans="4:5" x14ac:dyDescent="0.25">
      <c r="D180" s="133"/>
      <c r="E180" s="133"/>
    </row>
    <row r="181" spans="4:5" x14ac:dyDescent="0.25">
      <c r="D181" s="133"/>
      <c r="E181" s="133"/>
    </row>
    <row r="182" spans="4:5" x14ac:dyDescent="0.25">
      <c r="D182" s="133"/>
      <c r="E182" s="133"/>
    </row>
    <row r="183" spans="4:5" x14ac:dyDescent="0.25">
      <c r="D183" s="133"/>
      <c r="E183" s="133"/>
    </row>
    <row r="184" spans="4:5" x14ac:dyDescent="0.25">
      <c r="D184" s="133"/>
      <c r="E184" s="133"/>
    </row>
  </sheetData>
  <sheetProtection formatCells="0" formatColumns="0" formatRows="0" insertColumns="0" insertRows="0" insertHyperlinks="0" sort="0" autoFilter="0" pivotTables="0"/>
  <mergeCells count="6">
    <mergeCell ref="AF3:AI3"/>
    <mergeCell ref="B3:H3"/>
    <mergeCell ref="I3:L3"/>
    <mergeCell ref="R3:U3"/>
    <mergeCell ref="M3:Q3"/>
    <mergeCell ref="AA3:AE3"/>
  </mergeCells>
  <phoneticPr fontId="12" type="noConversion"/>
  <conditionalFormatting sqref="Q5:Q144">
    <cfRule type="cellIs" dxfId="42" priority="13" operator="equal">
      <formula>"SI"</formula>
    </cfRule>
  </conditionalFormatting>
  <conditionalFormatting sqref="AE5:AE144">
    <cfRule type="colorScale" priority="5">
      <colorScale>
        <cfvo type="min"/>
        <cfvo type="max"/>
        <color rgb="FFFCFCFF"/>
        <color rgb="FF63BE7B"/>
      </colorScale>
    </cfRule>
    <cfRule type="cellIs" dxfId="41" priority="8" operator="equal">
      <formula>"ESPECÍFICAR TIPO DE META"</formula>
    </cfRule>
  </conditionalFormatting>
  <conditionalFormatting sqref="AE168:AE1048576 AE1:AE144">
    <cfRule type="colorScale" priority="6">
      <colorScale>
        <cfvo type="min"/>
        <cfvo type="max"/>
        <color rgb="FFFFEF9C"/>
        <color rgb="FF63BE7B"/>
      </colorScale>
    </cfRule>
  </conditionalFormatting>
  <conditionalFormatting sqref="V5:Z144">
    <cfRule type="cellIs" dxfId="40" priority="1" operator="equal">
      <formula>"4"</formula>
    </cfRule>
    <cfRule type="cellIs" dxfId="39" priority="2" operator="equal">
      <formula>"3"</formula>
    </cfRule>
    <cfRule type="cellIs" dxfId="38" priority="3" operator="equal">
      <formula>"2"</formula>
    </cfRule>
    <cfRule type="cellIs" dxfId="37" priority="4" operator="equal">
      <formula>"1"</formula>
    </cfRule>
  </conditionalFormatting>
  <dataValidations count="1">
    <dataValidation type="list" allowBlank="1" showInputMessage="1" showErrorMessage="1" sqref="F5:F144" xr:uid="{00000000-0002-0000-0300-000000000000}">
      <formula1>$AU$2:$AU$3</formula1>
    </dataValidation>
  </dataValidations>
  <pageMargins left="0.7" right="0.7" top="0.75" bottom="0.75" header="0.3" footer="0.3"/>
  <pageSetup orientation="portrait" r:id="rId1"/>
  <ignoredErrors>
    <ignoredError sqref="F5:F19 F21:F29 F32:F33 F35:F38 F40:F44 F46:F47 F49:F50 F52 F55:F59 F61 F63 F65:F70 F72 F74 F76 F78:F85 F88:F93 F95:F144" listDataValidatio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87"/>
  <sheetViews>
    <sheetView showGridLines="0" showRowColHeaders="0" topLeftCell="A7" zoomScale="82" zoomScaleNormal="82" workbookViewId="0"/>
  </sheetViews>
  <sheetFormatPr baseColWidth="10" defaultColWidth="10.85546875" defaultRowHeight="15" x14ac:dyDescent="0.25"/>
  <cols>
    <col min="1" max="1" width="4.5703125" style="45" customWidth="1"/>
    <col min="2" max="4" width="6.140625" style="45" customWidth="1"/>
    <col min="5" max="8" width="8.5703125" style="45" customWidth="1"/>
    <col min="9" max="11" width="7.7109375" style="45" customWidth="1"/>
    <col min="12" max="12" width="6.5703125" style="45" customWidth="1"/>
    <col min="13" max="17" width="10.85546875" style="45"/>
    <col min="18" max="18" width="13.5703125" style="45" customWidth="1"/>
    <col min="19" max="16384" width="10.85546875" style="45"/>
  </cols>
  <sheetData>
    <row r="1" spans="2:22" ht="15.75" thickBot="1" x14ac:dyDescent="0.3"/>
    <row r="2" spans="2:22" ht="17.45" customHeight="1" x14ac:dyDescent="0.25">
      <c r="B2" s="446" t="s">
        <v>101</v>
      </c>
      <c r="C2" s="447"/>
      <c r="D2" s="447"/>
      <c r="E2" s="447"/>
      <c r="F2" s="447"/>
      <c r="G2" s="447"/>
      <c r="H2" s="447"/>
      <c r="I2" s="447"/>
      <c r="J2" s="447"/>
      <c r="K2" s="447"/>
      <c r="L2" s="448"/>
      <c r="M2" s="442" t="s">
        <v>102</v>
      </c>
      <c r="N2" s="442"/>
      <c r="O2" s="442"/>
      <c r="P2" s="442"/>
      <c r="Q2" s="442"/>
      <c r="R2" s="442"/>
      <c r="S2" s="443"/>
      <c r="T2" s="50"/>
      <c r="U2" s="50"/>
      <c r="V2" s="50"/>
    </row>
    <row r="3" spans="2:22" ht="15" customHeight="1" thickBot="1" x14ac:dyDescent="0.3">
      <c r="B3" s="449" t="s">
        <v>103</v>
      </c>
      <c r="C3" s="450"/>
      <c r="D3" s="450"/>
      <c r="E3" s="450"/>
      <c r="F3" s="450"/>
      <c r="G3" s="450"/>
      <c r="H3" s="450"/>
      <c r="I3" s="450"/>
      <c r="J3" s="450"/>
      <c r="K3" s="450"/>
      <c r="L3" s="451"/>
      <c r="M3" s="444"/>
      <c r="N3" s="444"/>
      <c r="O3" s="444"/>
      <c r="P3" s="444"/>
      <c r="Q3" s="444"/>
      <c r="R3" s="444"/>
      <c r="S3" s="445"/>
    </row>
    <row r="4" spans="2:22" ht="15.75" thickBot="1" x14ac:dyDescent="0.3">
      <c r="B4" s="452"/>
      <c r="C4" s="453"/>
      <c r="D4" s="453"/>
      <c r="E4" s="453"/>
      <c r="F4" s="453"/>
      <c r="G4" s="453"/>
      <c r="H4" s="453"/>
      <c r="I4" s="453"/>
      <c r="J4" s="453"/>
      <c r="K4" s="453"/>
      <c r="L4" s="454"/>
      <c r="M4" s="52"/>
      <c r="N4" s="52"/>
      <c r="O4" s="52"/>
      <c r="P4" s="52"/>
      <c r="Q4" s="52"/>
      <c r="R4" s="52"/>
      <c r="S4" s="53"/>
    </row>
    <row r="5" spans="2:22" x14ac:dyDescent="0.25">
      <c r="B5" s="54"/>
      <c r="C5" s="51"/>
      <c r="D5" s="52"/>
      <c r="E5" s="52"/>
      <c r="F5" s="52"/>
      <c r="G5" s="52"/>
      <c r="H5" s="52"/>
      <c r="I5" s="52"/>
      <c r="J5" s="52"/>
      <c r="K5" s="52"/>
      <c r="L5" s="52"/>
      <c r="M5" s="52"/>
      <c r="N5" s="52"/>
      <c r="O5" s="52"/>
      <c r="P5" s="52"/>
      <c r="Q5" s="52"/>
      <c r="R5" s="52"/>
      <c r="S5" s="53"/>
    </row>
    <row r="6" spans="2:22" x14ac:dyDescent="0.25">
      <c r="B6" s="54"/>
      <c r="C6" s="51"/>
      <c r="D6" s="51"/>
      <c r="E6" s="51"/>
      <c r="F6" s="51"/>
      <c r="G6" s="51"/>
      <c r="H6" s="51"/>
      <c r="I6" s="51"/>
      <c r="J6" s="51"/>
      <c r="K6" s="51"/>
      <c r="L6" s="51"/>
      <c r="M6" s="52"/>
      <c r="N6" s="52"/>
      <c r="O6" s="52"/>
      <c r="P6" s="52"/>
      <c r="Q6" s="52"/>
      <c r="R6" s="52"/>
      <c r="S6" s="53"/>
    </row>
    <row r="7" spans="2:22" x14ac:dyDescent="0.25">
      <c r="B7" s="54"/>
      <c r="C7" s="52"/>
      <c r="D7" s="52"/>
      <c r="E7" s="52"/>
      <c r="F7" s="52"/>
      <c r="G7" s="52"/>
      <c r="H7" s="52"/>
      <c r="I7" s="52"/>
      <c r="J7" s="52"/>
      <c r="K7" s="52"/>
      <c r="L7" s="52"/>
      <c r="M7" s="52"/>
      <c r="N7" s="52"/>
      <c r="O7" s="52"/>
      <c r="P7" s="52"/>
      <c r="Q7" s="52"/>
      <c r="R7" s="52"/>
      <c r="S7" s="53"/>
    </row>
    <row r="8" spans="2:22" ht="24.95" customHeight="1" x14ac:dyDescent="0.25">
      <c r="B8" s="54"/>
      <c r="C8" s="437"/>
      <c r="D8" s="437"/>
      <c r="E8" s="437"/>
      <c r="F8" s="437"/>
      <c r="G8" s="437"/>
      <c r="H8" s="437"/>
      <c r="I8" s="437"/>
      <c r="J8" s="437"/>
      <c r="K8" s="437"/>
      <c r="L8" s="437"/>
      <c r="M8" s="52"/>
      <c r="N8" s="52"/>
      <c r="O8" s="52"/>
      <c r="P8" s="52"/>
      <c r="Q8" s="52"/>
      <c r="R8" s="52"/>
      <c r="S8" s="53"/>
    </row>
    <row r="9" spans="2:22" ht="24.95" customHeight="1" x14ac:dyDescent="0.25">
      <c r="B9" s="54"/>
      <c r="C9" s="51"/>
      <c r="D9" s="51"/>
      <c r="E9" s="51"/>
      <c r="F9" s="51"/>
      <c r="G9" s="51"/>
      <c r="H9" s="51"/>
      <c r="I9" s="51"/>
      <c r="J9" s="51"/>
      <c r="K9" s="51"/>
      <c r="L9" s="51"/>
      <c r="M9" s="52"/>
      <c r="N9" s="52"/>
      <c r="O9" s="52"/>
      <c r="P9" s="52"/>
      <c r="Q9" s="52"/>
      <c r="R9" s="52"/>
      <c r="S9" s="53"/>
    </row>
    <row r="10" spans="2:22" ht="24.95" customHeight="1" x14ac:dyDescent="0.25">
      <c r="B10" s="54"/>
      <c r="C10" s="51"/>
      <c r="D10" s="51"/>
      <c r="E10" s="51"/>
      <c r="F10" s="51"/>
      <c r="G10" s="51"/>
      <c r="H10" s="51"/>
      <c r="I10" s="51"/>
      <c r="J10" s="51"/>
      <c r="K10" s="51"/>
      <c r="L10" s="51"/>
      <c r="M10" s="52"/>
      <c r="N10" s="52"/>
      <c r="O10" s="52"/>
      <c r="P10" s="52"/>
      <c r="Q10" s="52"/>
      <c r="R10" s="52"/>
      <c r="S10" s="53"/>
    </row>
    <row r="11" spans="2:22" ht="24.95" customHeight="1" x14ac:dyDescent="0.25">
      <c r="B11" s="54"/>
      <c r="C11" s="51"/>
      <c r="D11" s="51"/>
      <c r="E11" s="51"/>
      <c r="F11" s="51"/>
      <c r="G11" s="51"/>
      <c r="H11" s="51"/>
      <c r="I11" s="51"/>
      <c r="J11" s="51"/>
      <c r="K11" s="51"/>
      <c r="L11" s="51"/>
      <c r="M11" s="52"/>
      <c r="N11" s="52"/>
      <c r="O11" s="52"/>
      <c r="P11" s="52"/>
      <c r="Q11" s="52"/>
      <c r="R11" s="52"/>
      <c r="S11" s="53"/>
    </row>
    <row r="12" spans="2:22" ht="24.95" customHeight="1" x14ac:dyDescent="0.25">
      <c r="B12" s="54"/>
      <c r="C12" s="51"/>
      <c r="D12" s="51"/>
      <c r="E12" s="51"/>
      <c r="F12" s="51"/>
      <c r="G12" s="51"/>
      <c r="H12" s="51"/>
      <c r="I12" s="51"/>
      <c r="J12" s="51"/>
      <c r="K12" s="51"/>
      <c r="L12" s="51"/>
      <c r="M12" s="52"/>
      <c r="N12" s="52"/>
      <c r="O12" s="52"/>
      <c r="P12" s="52"/>
      <c r="Q12" s="52"/>
      <c r="R12" s="52"/>
      <c r="S12" s="53"/>
    </row>
    <row r="13" spans="2:22" ht="24.95" customHeight="1" x14ac:dyDescent="0.25">
      <c r="B13" s="54"/>
      <c r="C13" s="51"/>
      <c r="D13" s="51"/>
      <c r="E13" s="51"/>
      <c r="F13" s="51"/>
      <c r="G13" s="51"/>
      <c r="H13" s="51"/>
      <c r="I13" s="51"/>
      <c r="J13" s="51"/>
      <c r="K13" s="51"/>
      <c r="L13" s="51"/>
      <c r="M13" s="52"/>
      <c r="N13" s="52"/>
      <c r="O13" s="52"/>
      <c r="P13" s="52"/>
      <c r="Q13" s="52"/>
      <c r="R13" s="52"/>
      <c r="S13" s="53"/>
    </row>
    <row r="14" spans="2:22" ht="24.95" customHeight="1" x14ac:dyDescent="0.25">
      <c r="B14" s="54"/>
      <c r="C14" s="51"/>
      <c r="D14" s="51"/>
      <c r="E14" s="51"/>
      <c r="F14" s="51"/>
      <c r="G14" s="51"/>
      <c r="H14" s="51"/>
      <c r="I14" s="51"/>
      <c r="J14" s="51"/>
      <c r="K14" s="51"/>
      <c r="L14" s="51"/>
      <c r="M14" s="52"/>
      <c r="N14" s="52"/>
      <c r="O14" s="52"/>
      <c r="P14" s="52"/>
      <c r="Q14" s="52"/>
      <c r="R14" s="52"/>
      <c r="S14" s="53"/>
    </row>
    <row r="15" spans="2:22" ht="24.95" customHeight="1" x14ac:dyDescent="0.25">
      <c r="B15" s="54"/>
      <c r="C15" s="51"/>
      <c r="D15" s="51"/>
      <c r="E15" s="51"/>
      <c r="F15" s="51"/>
      <c r="G15" s="51"/>
      <c r="H15" s="51"/>
      <c r="I15" s="51"/>
      <c r="J15" s="51"/>
      <c r="K15" s="51"/>
      <c r="L15" s="51"/>
      <c r="M15" s="52"/>
      <c r="N15" s="52"/>
      <c r="O15" s="52"/>
      <c r="P15" s="52"/>
      <c r="Q15" s="52"/>
      <c r="R15" s="52"/>
      <c r="S15" s="53"/>
    </row>
    <row r="16" spans="2:22" ht="24.95" customHeight="1" x14ac:dyDescent="0.25">
      <c r="B16" s="54"/>
      <c r="C16" s="51"/>
      <c r="D16" s="51"/>
      <c r="E16" s="51"/>
      <c r="F16" s="51"/>
      <c r="G16" s="51"/>
      <c r="H16" s="51"/>
      <c r="I16" s="51"/>
      <c r="J16" s="51"/>
      <c r="K16" s="51"/>
      <c r="L16" s="51"/>
      <c r="M16" s="52"/>
      <c r="N16" s="52"/>
      <c r="O16" s="52"/>
      <c r="P16" s="52"/>
      <c r="Q16" s="52"/>
      <c r="R16" s="52"/>
      <c r="S16" s="53"/>
    </row>
    <row r="17" spans="2:19" ht="14.45" customHeight="1" x14ac:dyDescent="0.25">
      <c r="B17" s="54"/>
      <c r="C17" s="51"/>
      <c r="D17" s="51"/>
      <c r="E17" s="51"/>
      <c r="F17" s="51"/>
      <c r="G17" s="51"/>
      <c r="H17" s="51"/>
      <c r="I17" s="51"/>
      <c r="J17" s="51"/>
      <c r="K17" s="51"/>
      <c r="L17" s="51"/>
      <c r="M17" s="52"/>
      <c r="N17" s="52"/>
      <c r="O17" s="52"/>
      <c r="P17" s="52"/>
      <c r="Q17" s="52"/>
      <c r="R17" s="52"/>
      <c r="S17" s="53"/>
    </row>
    <row r="18" spans="2:19" ht="24.95" customHeight="1" x14ac:dyDescent="0.25">
      <c r="B18" s="54"/>
      <c r="C18" s="51"/>
      <c r="D18" s="51"/>
      <c r="E18" s="51"/>
      <c r="F18" s="51"/>
      <c r="G18" s="51"/>
      <c r="H18" s="51"/>
      <c r="I18" s="51"/>
      <c r="J18" s="51"/>
      <c r="K18" s="51"/>
      <c r="L18" s="51"/>
      <c r="M18" s="52"/>
      <c r="N18" s="52"/>
      <c r="O18" s="52"/>
      <c r="P18" s="52"/>
      <c r="Q18" s="52"/>
      <c r="R18" s="52"/>
      <c r="S18" s="53"/>
    </row>
    <row r="19" spans="2:19" ht="24.95" customHeight="1" x14ac:dyDescent="0.25">
      <c r="B19" s="438"/>
      <c r="C19" s="439"/>
      <c r="D19" s="439"/>
      <c r="E19" s="439"/>
      <c r="F19" s="439"/>
      <c r="G19" s="439"/>
      <c r="H19" s="439"/>
      <c r="I19" s="439"/>
      <c r="J19" s="439"/>
      <c r="K19" s="439"/>
      <c r="L19" s="439"/>
      <c r="M19" s="52"/>
      <c r="N19" s="52"/>
      <c r="O19" s="52"/>
      <c r="P19" s="52"/>
      <c r="Q19" s="52"/>
      <c r="R19" s="52"/>
      <c r="S19" s="53"/>
    </row>
    <row r="20" spans="2:19" ht="24.95" customHeight="1" thickBot="1" x14ac:dyDescent="0.3">
      <c r="B20" s="440"/>
      <c r="C20" s="441"/>
      <c r="D20" s="441"/>
      <c r="E20" s="441"/>
      <c r="F20" s="441"/>
      <c r="G20" s="441"/>
      <c r="H20" s="441"/>
      <c r="I20" s="441"/>
      <c r="J20" s="441"/>
      <c r="K20" s="441"/>
      <c r="L20" s="441"/>
      <c r="M20" s="55"/>
      <c r="N20" s="55"/>
      <c r="O20" s="55"/>
      <c r="P20" s="55"/>
      <c r="Q20" s="55"/>
      <c r="R20" s="55"/>
      <c r="S20" s="56"/>
    </row>
    <row r="21" spans="2:19" ht="24.95" customHeight="1" x14ac:dyDescent="0.25"/>
    <row r="22" spans="2:19" ht="24.95" customHeight="1" x14ac:dyDescent="0.25"/>
    <row r="23" spans="2:19" ht="24.95" customHeight="1" x14ac:dyDescent="0.25"/>
    <row r="24" spans="2:19" ht="24.95" customHeight="1" x14ac:dyDescent="0.25">
      <c r="B24" s="44"/>
      <c r="C24" s="44"/>
      <c r="D24" s="46"/>
      <c r="E24" s="46"/>
      <c r="F24" s="46" t="s">
        <v>104</v>
      </c>
      <c r="G24" s="46"/>
      <c r="H24" s="46"/>
      <c r="I24" s="44"/>
      <c r="J24" s="44"/>
    </row>
    <row r="25" spans="2:19" ht="32.450000000000003" customHeight="1" x14ac:dyDescent="0.25">
      <c r="B25" s="44"/>
      <c r="C25" s="44"/>
      <c r="D25" s="46"/>
      <c r="E25" s="46" t="s">
        <v>105</v>
      </c>
      <c r="F25" s="47">
        <v>0.2</v>
      </c>
      <c r="G25" s="47">
        <f>F25</f>
        <v>0.2</v>
      </c>
      <c r="H25" s="46"/>
      <c r="I25" s="47">
        <v>0.2</v>
      </c>
      <c r="J25" s="47">
        <f>I25</f>
        <v>0.2</v>
      </c>
    </row>
    <row r="26" spans="2:19" ht="24.95" customHeight="1" x14ac:dyDescent="0.25">
      <c r="B26" s="44"/>
      <c r="C26" s="44"/>
      <c r="D26" s="46"/>
      <c r="E26" s="48" t="s">
        <v>106</v>
      </c>
      <c r="F26" s="49">
        <v>0.3</v>
      </c>
      <c r="G26" s="49">
        <f>F25+F26</f>
        <v>0.5</v>
      </c>
      <c r="H26" s="46"/>
      <c r="I26" s="49">
        <v>0.3</v>
      </c>
      <c r="J26" s="49">
        <f>I25+I26</f>
        <v>0.5</v>
      </c>
    </row>
    <row r="27" spans="2:19" ht="24.95" customHeight="1" x14ac:dyDescent="0.25">
      <c r="B27" s="44"/>
      <c r="C27" s="44"/>
      <c r="D27" s="46"/>
      <c r="E27" s="48" t="s">
        <v>107</v>
      </c>
      <c r="F27" s="49">
        <v>0.3</v>
      </c>
      <c r="G27" s="49">
        <f>G26+F27</f>
        <v>0.8</v>
      </c>
      <c r="H27" s="44"/>
      <c r="I27" s="49">
        <v>0.3</v>
      </c>
      <c r="J27" s="49">
        <f>J26+I27</f>
        <v>0.8</v>
      </c>
      <c r="K27" s="44"/>
    </row>
    <row r="28" spans="2:19" ht="24.95" customHeight="1" x14ac:dyDescent="0.25">
      <c r="B28" s="44"/>
      <c r="C28" s="44"/>
      <c r="D28" s="46"/>
      <c r="E28" s="48" t="s">
        <v>108</v>
      </c>
      <c r="F28" s="49">
        <v>0.2</v>
      </c>
      <c r="G28" s="49">
        <f>G27+F28</f>
        <v>1</v>
      </c>
      <c r="H28" s="44"/>
      <c r="I28" s="49">
        <v>0.2</v>
      </c>
      <c r="J28" s="49">
        <f>J27+I28</f>
        <v>1</v>
      </c>
      <c r="K28" s="44"/>
    </row>
    <row r="29" spans="2:19" ht="24.95" customHeight="1" x14ac:dyDescent="0.25">
      <c r="B29" s="44"/>
      <c r="C29" s="44"/>
      <c r="D29" s="46"/>
      <c r="E29" s="48" t="s">
        <v>109</v>
      </c>
      <c r="F29" s="49">
        <f>SUM(F25:F28)</f>
        <v>1</v>
      </c>
      <c r="G29" s="49"/>
      <c r="H29" s="44"/>
      <c r="I29" s="49">
        <f>SUM(I25:I28)</f>
        <v>1</v>
      </c>
      <c r="J29" s="49"/>
      <c r="K29" s="44"/>
    </row>
    <row r="30" spans="2:19" ht="24.95" customHeight="1" x14ac:dyDescent="0.25">
      <c r="B30" s="44"/>
      <c r="C30" s="44"/>
      <c r="D30" s="46"/>
      <c r="E30" s="48"/>
      <c r="F30" s="48"/>
      <c r="G30" s="48"/>
      <c r="H30" s="44"/>
      <c r="I30" s="48"/>
      <c r="J30" s="48"/>
      <c r="K30" s="44"/>
    </row>
    <row r="31" spans="2:19" ht="24.95" customHeight="1" x14ac:dyDescent="0.25">
      <c r="B31" s="44"/>
      <c r="C31" s="44"/>
      <c r="D31" s="46"/>
      <c r="E31" s="48" t="s">
        <v>110</v>
      </c>
      <c r="F31" s="49">
        <f>AVERAGE(Tabla2[[ IV TRIM 20218]])</f>
        <v>0.8125</v>
      </c>
      <c r="G31" s="49">
        <f>AVERAGE(Tabla2[[ III TRIM 20217]])</f>
        <v>0.95</v>
      </c>
      <c r="H31" s="44"/>
      <c r="I31" s="49"/>
      <c r="J31" s="49">
        <f>F31</f>
        <v>0.8125</v>
      </c>
      <c r="K31" s="44"/>
    </row>
    <row r="32" spans="2:19" x14ac:dyDescent="0.25">
      <c r="B32" s="44"/>
      <c r="C32" s="44"/>
      <c r="D32" s="46"/>
      <c r="E32" s="48"/>
      <c r="F32" s="48"/>
      <c r="G32" s="48"/>
      <c r="H32" s="44"/>
      <c r="I32" s="48"/>
      <c r="J32" s="48"/>
      <c r="K32" s="44"/>
    </row>
    <row r="33" spans="2:11" x14ac:dyDescent="0.25">
      <c r="B33" s="44"/>
      <c r="C33" s="44"/>
      <c r="D33" s="46"/>
      <c r="E33" s="48" t="s">
        <v>111</v>
      </c>
      <c r="F33" s="48">
        <f>(G31-F34)/2</f>
        <v>0.47</v>
      </c>
      <c r="G33" s="48"/>
      <c r="H33" s="44"/>
      <c r="I33" s="48">
        <f>(J31-I34)/2</f>
        <v>0.40125</v>
      </c>
      <c r="J33" s="48"/>
      <c r="K33" s="44"/>
    </row>
    <row r="34" spans="2:11" x14ac:dyDescent="0.25">
      <c r="B34" s="44"/>
      <c r="C34" s="44"/>
      <c r="D34" s="46"/>
      <c r="E34" s="48" t="s">
        <v>112</v>
      </c>
      <c r="F34" s="48">
        <v>0.01</v>
      </c>
      <c r="G34" s="48"/>
      <c r="H34" s="46"/>
      <c r="I34" s="48">
        <v>0.01</v>
      </c>
      <c r="J34" s="48"/>
    </row>
    <row r="35" spans="2:11" x14ac:dyDescent="0.25">
      <c r="B35" s="44"/>
      <c r="C35" s="44"/>
      <c r="D35" s="46"/>
      <c r="E35" s="48" t="s">
        <v>113</v>
      </c>
      <c r="F35" s="48">
        <f>SUM(F25:F28)-F33-F34</f>
        <v>0.52</v>
      </c>
      <c r="G35" s="48"/>
      <c r="H35" s="46"/>
      <c r="I35" s="48">
        <f>SUM(I25:I28)-I33-I34</f>
        <v>0.58875</v>
      </c>
      <c r="J35" s="48"/>
    </row>
    <row r="36" spans="2:11" x14ac:dyDescent="0.25">
      <c r="B36" s="44"/>
      <c r="C36" s="44"/>
      <c r="D36" s="44"/>
      <c r="E36" s="48"/>
      <c r="F36" s="48"/>
      <c r="G36" s="48"/>
      <c r="H36" s="44"/>
      <c r="I36" s="44"/>
      <c r="J36" s="44"/>
    </row>
    <row r="37" spans="2:11" x14ac:dyDescent="0.25">
      <c r="B37" s="44"/>
      <c r="C37" s="44"/>
      <c r="D37" s="44"/>
      <c r="E37" s="48"/>
      <c r="F37" s="48"/>
      <c r="G37" s="48"/>
      <c r="H37" s="44"/>
      <c r="I37" s="44"/>
      <c r="J37" s="44"/>
    </row>
    <row r="38" spans="2:11" x14ac:dyDescent="0.25">
      <c r="B38" s="44"/>
      <c r="C38" s="44"/>
      <c r="D38" s="44"/>
      <c r="E38" s="48"/>
      <c r="F38" s="48"/>
      <c r="G38" s="48"/>
      <c r="H38" s="44"/>
      <c r="I38" s="44"/>
      <c r="J38" s="44"/>
    </row>
    <row r="39" spans="2:11" x14ac:dyDescent="0.25">
      <c r="B39" s="44"/>
      <c r="C39" s="44"/>
      <c r="D39" s="44"/>
      <c r="E39" s="48"/>
      <c r="F39" s="48"/>
      <c r="G39" s="48"/>
      <c r="H39" s="44"/>
      <c r="I39" s="44"/>
      <c r="J39" s="44"/>
    </row>
    <row r="40" spans="2:11" x14ac:dyDescent="0.25">
      <c r="B40" s="44"/>
      <c r="C40" s="44"/>
      <c r="D40" s="44"/>
      <c r="E40" s="48"/>
      <c r="F40" s="48"/>
      <c r="G40" s="48"/>
      <c r="H40" s="44"/>
      <c r="I40" s="44"/>
      <c r="J40" s="44"/>
    </row>
    <row r="41" spans="2:11" x14ac:dyDescent="0.25">
      <c r="B41" s="44"/>
      <c r="C41" s="44"/>
      <c r="D41" s="44"/>
      <c r="E41" s="48"/>
      <c r="F41" s="48"/>
      <c r="G41" s="48"/>
      <c r="H41" s="44"/>
      <c r="I41" s="44"/>
      <c r="J41" s="44"/>
    </row>
    <row r="42" spans="2:11" x14ac:dyDescent="0.25">
      <c r="B42" s="44"/>
      <c r="C42" s="44"/>
      <c r="D42" s="44"/>
      <c r="E42" s="48"/>
      <c r="F42" s="48"/>
      <c r="G42" s="48"/>
      <c r="H42" s="44"/>
      <c r="I42" s="44"/>
      <c r="J42" s="44"/>
    </row>
    <row r="43" spans="2:11" x14ac:dyDescent="0.25">
      <c r="B43" s="44"/>
      <c r="C43" s="44"/>
      <c r="D43" s="44"/>
      <c r="E43" s="48"/>
      <c r="F43" s="48"/>
      <c r="G43" s="48"/>
      <c r="H43" s="44"/>
      <c r="I43" s="44"/>
      <c r="J43" s="44"/>
    </row>
    <row r="44" spans="2:11" x14ac:dyDescent="0.25">
      <c r="C44" s="46"/>
      <c r="D44" s="46"/>
      <c r="E44" s="48"/>
      <c r="F44" s="48"/>
      <c r="G44" s="48"/>
      <c r="H44" s="46"/>
      <c r="I44" s="44"/>
    </row>
    <row r="45" spans="2:11" x14ac:dyDescent="0.25">
      <c r="C45" s="46"/>
      <c r="D45" s="46"/>
      <c r="E45" s="48"/>
      <c r="F45" s="48"/>
      <c r="G45" s="48"/>
      <c r="H45" s="46"/>
      <c r="I45" s="44"/>
    </row>
    <row r="46" spans="2:11" x14ac:dyDescent="0.25">
      <c r="C46" s="46"/>
      <c r="D46" s="46"/>
      <c r="E46" s="48"/>
      <c r="F46" s="48"/>
      <c r="G46" s="48"/>
      <c r="H46" s="46"/>
      <c r="I46" s="44"/>
    </row>
    <row r="47" spans="2:11" x14ac:dyDescent="0.25">
      <c r="D47" s="44"/>
      <c r="E47" s="48"/>
      <c r="F47" s="48"/>
      <c r="G47" s="48"/>
      <c r="H47" s="44"/>
      <c r="I47" s="44"/>
    </row>
    <row r="48" spans="2:11" x14ac:dyDescent="0.25">
      <c r="D48" s="44"/>
      <c r="E48" s="48"/>
      <c r="F48" s="48"/>
      <c r="G48" s="48"/>
      <c r="H48" s="44"/>
      <c r="I48" s="44"/>
    </row>
    <row r="49" spans="4:9" x14ac:dyDescent="0.25">
      <c r="D49" s="44"/>
      <c r="E49" s="48"/>
      <c r="F49" s="48"/>
      <c r="G49" s="48"/>
      <c r="H49" s="44"/>
      <c r="I49" s="44"/>
    </row>
    <row r="50" spans="4:9" x14ac:dyDescent="0.25">
      <c r="D50" s="44"/>
      <c r="E50" s="48"/>
      <c r="F50" s="48"/>
      <c r="G50" s="48"/>
      <c r="H50" s="44"/>
      <c r="I50" s="44"/>
    </row>
    <row r="51" spans="4:9" x14ac:dyDescent="0.25">
      <c r="D51" s="44"/>
      <c r="E51" s="48"/>
      <c r="F51" s="48"/>
      <c r="G51" s="48"/>
      <c r="H51" s="44"/>
      <c r="I51" s="44"/>
    </row>
    <row r="52" spans="4:9" x14ac:dyDescent="0.25">
      <c r="D52" s="44"/>
      <c r="E52" s="48"/>
      <c r="F52" s="48"/>
      <c r="G52" s="48"/>
      <c r="H52" s="44"/>
      <c r="I52" s="44"/>
    </row>
    <row r="53" spans="4:9" x14ac:dyDescent="0.25">
      <c r="D53" s="44"/>
      <c r="E53" s="48"/>
      <c r="F53" s="48"/>
      <c r="G53" s="48"/>
      <c r="H53" s="44"/>
      <c r="I53" s="44"/>
    </row>
    <row r="54" spans="4:9" x14ac:dyDescent="0.25">
      <c r="D54" s="44"/>
      <c r="E54" s="48"/>
      <c r="F54" s="48"/>
      <c r="G54" s="48"/>
      <c r="H54" s="44"/>
      <c r="I54" s="44"/>
    </row>
    <row r="55" spans="4:9" x14ac:dyDescent="0.25">
      <c r="D55" s="44"/>
      <c r="E55" s="48"/>
      <c r="F55" s="48"/>
      <c r="G55" s="48"/>
      <c r="H55" s="44"/>
      <c r="I55" s="44"/>
    </row>
    <row r="56" spans="4:9" x14ac:dyDescent="0.25">
      <c r="D56" s="44"/>
      <c r="E56" s="48"/>
      <c r="F56" s="48"/>
      <c r="G56" s="48"/>
      <c r="H56" s="44"/>
      <c r="I56" s="44"/>
    </row>
    <row r="57" spans="4:9" x14ac:dyDescent="0.25">
      <c r="D57" s="44"/>
      <c r="E57" s="48"/>
      <c r="F57" s="48"/>
      <c r="G57" s="48"/>
      <c r="H57" s="44"/>
      <c r="I57" s="44"/>
    </row>
    <row r="58" spans="4:9" x14ac:dyDescent="0.25">
      <c r="D58" s="44"/>
      <c r="E58" s="48"/>
      <c r="F58" s="48"/>
      <c r="G58" s="48"/>
      <c r="H58" s="44"/>
      <c r="I58" s="44"/>
    </row>
    <row r="59" spans="4:9" x14ac:dyDescent="0.25">
      <c r="D59" s="44"/>
      <c r="E59" s="48"/>
      <c r="F59" s="48"/>
      <c r="G59" s="48"/>
      <c r="H59" s="44"/>
      <c r="I59" s="44"/>
    </row>
    <row r="60" spans="4:9" x14ac:dyDescent="0.25">
      <c r="D60" s="44"/>
      <c r="E60" s="48"/>
      <c r="F60" s="48"/>
      <c r="G60" s="48"/>
      <c r="H60" s="44"/>
      <c r="I60" s="44"/>
    </row>
    <row r="61" spans="4:9" x14ac:dyDescent="0.25">
      <c r="E61" s="48"/>
      <c r="F61" s="48"/>
      <c r="G61" s="48"/>
    </row>
    <row r="62" spans="4:9" x14ac:dyDescent="0.25">
      <c r="E62" s="48"/>
      <c r="F62" s="48"/>
      <c r="G62" s="48"/>
    </row>
    <row r="63" spans="4:9" x14ac:dyDescent="0.25">
      <c r="E63" s="48"/>
      <c r="F63" s="48"/>
      <c r="G63" s="48"/>
    </row>
    <row r="64" spans="4:9" x14ac:dyDescent="0.25">
      <c r="E64" s="48"/>
      <c r="F64" s="48"/>
      <c r="G64" s="48"/>
    </row>
    <row r="65" spans="5:7" x14ac:dyDescent="0.25">
      <c r="E65" s="48"/>
      <c r="F65" s="48"/>
      <c r="G65" s="48"/>
    </row>
    <row r="66" spans="5:7" x14ac:dyDescent="0.25">
      <c r="E66" s="48"/>
      <c r="F66" s="48"/>
      <c r="G66" s="48"/>
    </row>
    <row r="67" spans="5:7" x14ac:dyDescent="0.25">
      <c r="E67" s="48"/>
      <c r="F67" s="48"/>
      <c r="G67" s="48"/>
    </row>
    <row r="68" spans="5:7" x14ac:dyDescent="0.25">
      <c r="E68" s="48"/>
      <c r="F68" s="48"/>
      <c r="G68" s="48"/>
    </row>
    <row r="69" spans="5:7" x14ac:dyDescent="0.25">
      <c r="E69" s="48"/>
      <c r="F69" s="48"/>
      <c r="G69" s="48"/>
    </row>
    <row r="70" spans="5:7" x14ac:dyDescent="0.25">
      <c r="E70" s="48"/>
      <c r="F70" s="48"/>
      <c r="G70" s="48"/>
    </row>
    <row r="71" spans="5:7" x14ac:dyDescent="0.25">
      <c r="E71" s="48"/>
      <c r="F71" s="48"/>
      <c r="G71" s="48"/>
    </row>
    <row r="72" spans="5:7" x14ac:dyDescent="0.25">
      <c r="E72" s="48"/>
      <c r="F72" s="48"/>
      <c r="G72" s="48"/>
    </row>
    <row r="73" spans="5:7" x14ac:dyDescent="0.25">
      <c r="E73" s="48"/>
      <c r="F73" s="48"/>
      <c r="G73" s="48"/>
    </row>
    <row r="74" spans="5:7" x14ac:dyDescent="0.25">
      <c r="E74" s="48"/>
      <c r="F74" s="48"/>
      <c r="G74" s="48"/>
    </row>
    <row r="75" spans="5:7" x14ac:dyDescent="0.25">
      <c r="E75" s="48"/>
      <c r="F75" s="48"/>
      <c r="G75" s="48"/>
    </row>
    <row r="76" spans="5:7" x14ac:dyDescent="0.25">
      <c r="E76" s="48"/>
      <c r="F76" s="48"/>
      <c r="G76" s="48"/>
    </row>
    <row r="77" spans="5:7" x14ac:dyDescent="0.25">
      <c r="E77" s="48"/>
      <c r="F77" s="48"/>
      <c r="G77" s="48"/>
    </row>
    <row r="78" spans="5:7" x14ac:dyDescent="0.25">
      <c r="E78" s="48"/>
      <c r="F78" s="48"/>
      <c r="G78" s="48"/>
    </row>
    <row r="79" spans="5:7" x14ac:dyDescent="0.25">
      <c r="E79" s="48"/>
      <c r="F79" s="48"/>
      <c r="G79" s="48"/>
    </row>
    <row r="80" spans="5:7" x14ac:dyDescent="0.25">
      <c r="E80" s="48"/>
      <c r="F80" s="48"/>
      <c r="G80" s="48"/>
    </row>
    <row r="81" spans="5:7" x14ac:dyDescent="0.25">
      <c r="E81" s="48"/>
      <c r="F81" s="48"/>
      <c r="G81" s="48"/>
    </row>
    <row r="82" spans="5:7" x14ac:dyDescent="0.25">
      <c r="E82" s="48"/>
      <c r="F82" s="48"/>
      <c r="G82" s="48"/>
    </row>
    <row r="83" spans="5:7" x14ac:dyDescent="0.25">
      <c r="E83" s="48"/>
      <c r="F83" s="48"/>
      <c r="G83" s="48"/>
    </row>
    <row r="84" spans="5:7" x14ac:dyDescent="0.25">
      <c r="E84" s="48"/>
      <c r="F84" s="48"/>
      <c r="G84" s="48"/>
    </row>
    <row r="85" spans="5:7" x14ac:dyDescent="0.25">
      <c r="E85" s="48"/>
      <c r="F85" s="48"/>
      <c r="G85" s="48"/>
    </row>
    <row r="86" spans="5:7" x14ac:dyDescent="0.25">
      <c r="E86" s="48"/>
      <c r="F86" s="48"/>
      <c r="G86" s="48"/>
    </row>
    <row r="87" spans="5:7" x14ac:dyDescent="0.25">
      <c r="E87" s="48"/>
      <c r="F87" s="48"/>
      <c r="G87" s="48"/>
    </row>
  </sheetData>
  <sheetProtection formatCells="0" formatColumns="0" insertColumns="0" insertRows="0" insertHyperlinks="0" sort="0" autoFilter="0" pivotTables="0"/>
  <mergeCells count="5">
    <mergeCell ref="C8:L8"/>
    <mergeCell ref="B19:L20"/>
    <mergeCell ref="M2:S3"/>
    <mergeCell ref="B2:L2"/>
    <mergeCell ref="B3:L4"/>
  </mergeCells>
  <hyperlinks>
    <hyperlink ref="B3" r:id="rId1" xr:uid="{00000000-0004-0000-0400-000000000000}"/>
  </hyperlinks>
  <pageMargins left="0.7" right="0.7" top="0.75" bottom="0.75" header="0.3" footer="0.3"/>
  <pageSetup paperSize="9" orientation="portrait"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B2:I28"/>
  <sheetViews>
    <sheetView topLeftCell="B9" zoomScale="120" zoomScaleNormal="120" workbookViewId="0">
      <selection activeCell="H7" sqref="H7"/>
    </sheetView>
  </sheetViews>
  <sheetFormatPr baseColWidth="10" defaultColWidth="11.42578125" defaultRowHeight="15" x14ac:dyDescent="0.25"/>
  <cols>
    <col min="2" max="2" width="42.140625" customWidth="1"/>
  </cols>
  <sheetData>
    <row r="2" spans="2:9" x14ac:dyDescent="0.25">
      <c r="B2" t="s">
        <v>6</v>
      </c>
      <c r="C2" t="s">
        <v>114</v>
      </c>
    </row>
    <row r="3" spans="2:9" ht="15.75" thickBot="1" x14ac:dyDescent="0.3">
      <c r="B3" t="s">
        <v>115</v>
      </c>
      <c r="C3" s="1" t="e">
        <f>#REF!</f>
        <v>#REF!</v>
      </c>
    </row>
    <row r="4" spans="2:9" ht="16.5" thickBot="1" x14ac:dyDescent="0.3">
      <c r="B4" t="s">
        <v>116</v>
      </c>
      <c r="C4" s="1" t="e">
        <f>#REF!</f>
        <v>#REF!</v>
      </c>
      <c r="G4" s="3"/>
      <c r="H4" s="455" t="s">
        <v>104</v>
      </c>
      <c r="I4" s="456"/>
    </row>
    <row r="5" spans="2:9" ht="15.75" x14ac:dyDescent="0.25">
      <c r="B5" t="s">
        <v>117</v>
      </c>
      <c r="C5" s="1" t="e">
        <f>#REF!</f>
        <v>#REF!</v>
      </c>
      <c r="G5" s="3" t="s">
        <v>105</v>
      </c>
      <c r="H5" s="4">
        <v>0.5</v>
      </c>
      <c r="I5" s="5">
        <f>H5</f>
        <v>0.5</v>
      </c>
    </row>
    <row r="6" spans="2:9" ht="15.75" x14ac:dyDescent="0.25">
      <c r="B6" t="s">
        <v>118</v>
      </c>
      <c r="C6" s="1" t="e">
        <f>#REF!</f>
        <v>#REF!</v>
      </c>
      <c r="G6" s="6" t="s">
        <v>106</v>
      </c>
      <c r="H6" s="7">
        <v>0.2</v>
      </c>
      <c r="I6" s="8">
        <f>H5+H6</f>
        <v>0.7</v>
      </c>
    </row>
    <row r="7" spans="2:9" ht="15.75" x14ac:dyDescent="0.25">
      <c r="B7" t="s">
        <v>119</v>
      </c>
      <c r="C7" s="1" t="e">
        <f>#REF!</f>
        <v>#REF!</v>
      </c>
      <c r="G7" s="6" t="s">
        <v>107</v>
      </c>
      <c r="H7" s="7">
        <v>0.2</v>
      </c>
      <c r="I7" s="8">
        <f>I6+H7</f>
        <v>0.89999999999999991</v>
      </c>
    </row>
    <row r="8" spans="2:9" ht="15.75" x14ac:dyDescent="0.25">
      <c r="B8" t="s">
        <v>120</v>
      </c>
      <c r="C8" s="1" t="e">
        <f>#REF!</f>
        <v>#REF!</v>
      </c>
      <c r="G8" s="6" t="s">
        <v>108</v>
      </c>
      <c r="H8" s="7">
        <v>0.1</v>
      </c>
      <c r="I8" s="8">
        <f>I7+H8</f>
        <v>0.99999999999999989</v>
      </c>
    </row>
    <row r="9" spans="2:9" ht="16.5" thickBot="1" x14ac:dyDescent="0.3">
      <c r="B9" t="s">
        <v>121</v>
      </c>
      <c r="C9" s="1" t="e">
        <f>#REF!</f>
        <v>#REF!</v>
      </c>
      <c r="G9" s="9" t="s">
        <v>109</v>
      </c>
      <c r="H9" s="10">
        <f>SUM(H5:H8)</f>
        <v>0.99999999999999989</v>
      </c>
      <c r="I9" s="11"/>
    </row>
    <row r="10" spans="2:9" ht="16.5" thickBot="1" x14ac:dyDescent="0.3">
      <c r="C10" s="1"/>
      <c r="G10" s="6"/>
      <c r="H10" s="12"/>
      <c r="I10" s="13"/>
    </row>
    <row r="11" spans="2:9" ht="16.5" thickBot="1" x14ac:dyDescent="0.3">
      <c r="B11" t="s">
        <v>56</v>
      </c>
      <c r="C11" t="s">
        <v>114</v>
      </c>
      <c r="G11" s="14" t="s">
        <v>110</v>
      </c>
      <c r="H11" s="15"/>
      <c r="I11" s="16" t="e">
        <f>#REF!</f>
        <v>#REF!</v>
      </c>
    </row>
    <row r="12" spans="2:9" ht="16.5" thickBot="1" x14ac:dyDescent="0.3">
      <c r="B12" t="s">
        <v>86</v>
      </c>
      <c r="C12" s="2" t="e">
        <f>#REF!</f>
        <v>#REF!</v>
      </c>
      <c r="G12" s="6"/>
      <c r="H12" s="12"/>
      <c r="I12" s="13"/>
    </row>
    <row r="13" spans="2:9" ht="15.75" x14ac:dyDescent="0.25">
      <c r="B13" t="s">
        <v>26</v>
      </c>
      <c r="C13" s="2" t="e">
        <f>#REF!</f>
        <v>#REF!</v>
      </c>
      <c r="G13" s="3" t="s">
        <v>111</v>
      </c>
      <c r="H13" s="17" t="e">
        <f>(I11-H14)/2</f>
        <v>#REF!</v>
      </c>
      <c r="I13" s="18"/>
    </row>
    <row r="14" spans="2:9" ht="15.75" x14ac:dyDescent="0.25">
      <c r="B14" t="s">
        <v>89</v>
      </c>
      <c r="C14" s="2" t="e">
        <f>#REF!</f>
        <v>#REF!</v>
      </c>
      <c r="G14" s="6" t="s">
        <v>112</v>
      </c>
      <c r="H14" s="19">
        <v>1.4999999999999999E-2</v>
      </c>
      <c r="I14" s="20"/>
    </row>
    <row r="15" spans="2:9" ht="16.5" thickBot="1" x14ac:dyDescent="0.3">
      <c r="B15" t="s">
        <v>90</v>
      </c>
      <c r="C15" s="2" t="e">
        <f>#REF!</f>
        <v>#REF!</v>
      </c>
      <c r="G15" s="9" t="s">
        <v>113</v>
      </c>
      <c r="H15" s="10" t="e">
        <f>SUM(H5:H8)-H13-H14</f>
        <v>#REF!</v>
      </c>
      <c r="I15" s="21"/>
    </row>
    <row r="16" spans="2:9" x14ac:dyDescent="0.25">
      <c r="B16" t="s">
        <v>122</v>
      </c>
      <c r="C16" s="2" t="e">
        <f>#REF!</f>
        <v>#REF!</v>
      </c>
    </row>
    <row r="17" spans="2:3" x14ac:dyDescent="0.25">
      <c r="B17" t="s">
        <v>93</v>
      </c>
      <c r="C17" s="2" t="e">
        <f>#REF!</f>
        <v>#REF!</v>
      </c>
    </row>
    <row r="18" spans="2:3" x14ac:dyDescent="0.25">
      <c r="B18" t="s">
        <v>94</v>
      </c>
      <c r="C18" s="2" t="e">
        <f>#REF!</f>
        <v>#REF!</v>
      </c>
    </row>
    <row r="19" spans="2:3" x14ac:dyDescent="0.25">
      <c r="B19" t="s">
        <v>123</v>
      </c>
      <c r="C19" s="2" t="e">
        <f>#REF!</f>
        <v>#REF!</v>
      </c>
    </row>
    <row r="20" spans="2:3" x14ac:dyDescent="0.25">
      <c r="B20" t="s">
        <v>30</v>
      </c>
      <c r="C20" s="2" t="e">
        <f>#REF!</f>
        <v>#REF!</v>
      </c>
    </row>
    <row r="21" spans="2:3" x14ac:dyDescent="0.25">
      <c r="B21" t="s">
        <v>31</v>
      </c>
      <c r="C21" s="2" t="e">
        <f>#REF!</f>
        <v>#REF!</v>
      </c>
    </row>
    <row r="22" spans="2:3" x14ac:dyDescent="0.25">
      <c r="B22" t="s">
        <v>96</v>
      </c>
      <c r="C22" s="2" t="e">
        <f>#REF!</f>
        <v>#REF!</v>
      </c>
    </row>
    <row r="23" spans="2:3" x14ac:dyDescent="0.25">
      <c r="B23" t="s">
        <v>97</v>
      </c>
      <c r="C23" s="2" t="e">
        <f>#REF!</f>
        <v>#REF!</v>
      </c>
    </row>
    <row r="24" spans="2:3" x14ac:dyDescent="0.25">
      <c r="B24" t="s">
        <v>124</v>
      </c>
      <c r="C24" s="2" t="e">
        <f>#REF!</f>
        <v>#REF!</v>
      </c>
    </row>
    <row r="25" spans="2:3" x14ac:dyDescent="0.25">
      <c r="B25" t="s">
        <v>35</v>
      </c>
      <c r="C25" s="2" t="e">
        <f>#REF!</f>
        <v>#REF!</v>
      </c>
    </row>
    <row r="26" spans="2:3" x14ac:dyDescent="0.25">
      <c r="B26" t="s">
        <v>37</v>
      </c>
      <c r="C26" s="2" t="e">
        <f>#REF!</f>
        <v>#REF!</v>
      </c>
    </row>
    <row r="27" spans="2:3" x14ac:dyDescent="0.25">
      <c r="B27" t="s">
        <v>125</v>
      </c>
      <c r="C27" s="1" t="e">
        <f>#REF!</f>
        <v>#REF!</v>
      </c>
    </row>
    <row r="28" spans="2:3" x14ac:dyDescent="0.25">
      <c r="B28" t="s">
        <v>126</v>
      </c>
      <c r="C28" s="1" t="e">
        <f>#REF!</f>
        <v>#REF!</v>
      </c>
    </row>
  </sheetData>
  <mergeCells count="1">
    <mergeCell ref="H4:I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MIPG INSTITUCIONAL</vt:lpstr>
      <vt:lpstr>TABLA DINÁMICA</vt:lpstr>
      <vt:lpstr>Hoja1</vt:lpstr>
      <vt:lpstr>PROGRAMACIÓN DE META </vt:lpstr>
      <vt:lpstr>GRÁFICOAVANCE</vt:lpstr>
      <vt:lpstr>TABLAS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Anyi Yulieth Santos Suarez</cp:lastModifiedBy>
  <cp:revision/>
  <dcterms:created xsi:type="dcterms:W3CDTF">2020-11-26T21:38:07Z</dcterms:created>
  <dcterms:modified xsi:type="dcterms:W3CDTF">2022-01-31T20:08:37Z</dcterms:modified>
  <cp:category/>
  <cp:contentStatus/>
</cp:coreProperties>
</file>